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hibely\Dropbox\1. Courses\2. Fall 2019\CE 45000 - Transport Policy and Planning\1. Lectures\Week 12-13 Safety Management Process\"/>
    </mc:Choice>
  </mc:AlternateContent>
  <xr:revisionPtr revIDLastSave="0" documentId="13_ncr:1_{7EBA25DA-97BE-4193-8A76-A6278614EE76}" xr6:coauthVersionLast="45" xr6:coauthVersionMax="45" xr10:uidLastSave="{00000000-0000-0000-0000-000000000000}"/>
  <bookViews>
    <workbookView xWindow="28680" yWindow="-120" windowWidth="29040" windowHeight="15840" activeTab="2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5" i="3" l="1"/>
  <c r="AC6" i="3"/>
  <c r="AC7" i="3"/>
  <c r="AC8" i="3"/>
  <c r="AC9" i="3"/>
  <c r="AC10" i="3"/>
  <c r="AC11" i="3"/>
  <c r="AC12" i="3"/>
  <c r="AC13" i="3"/>
  <c r="AC14" i="3"/>
  <c r="AC15" i="3"/>
  <c r="AC16" i="3"/>
  <c r="AC4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A5" i="3"/>
  <c r="AA6" i="3"/>
  <c r="AA7" i="3"/>
  <c r="AA8" i="3"/>
  <c r="AA9" i="3"/>
  <c r="AA10" i="3"/>
  <c r="AA11" i="3"/>
  <c r="AA12" i="3"/>
  <c r="AA13" i="3"/>
  <c r="AA14" i="3"/>
  <c r="AA15" i="3"/>
  <c r="AA16" i="3"/>
  <c r="AA4" i="3"/>
  <c r="Z4" i="3"/>
  <c r="T1" i="3"/>
  <c r="U1" i="3"/>
  <c r="V1" i="3" s="1"/>
  <c r="W1" i="3" s="1"/>
  <c r="X1" i="3" s="1"/>
  <c r="Y1" i="3" s="1"/>
  <c r="Z1" i="3" s="1"/>
  <c r="AA1" i="3" s="1"/>
  <c r="T4" i="3"/>
  <c r="S7" i="3"/>
  <c r="S15" i="3"/>
  <c r="B1" i="3"/>
  <c r="C1" i="3" s="1"/>
  <c r="D1" i="3" s="1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M5" i="3"/>
  <c r="M6" i="3"/>
  <c r="M7" i="3"/>
  <c r="M8" i="3"/>
  <c r="M9" i="3"/>
  <c r="M10" i="3"/>
  <c r="M11" i="3"/>
  <c r="M12" i="3"/>
  <c r="M13" i="3"/>
  <c r="M14" i="3"/>
  <c r="M15" i="3"/>
  <c r="M16" i="3"/>
  <c r="M4" i="3"/>
  <c r="J5" i="3"/>
  <c r="J6" i="3"/>
  <c r="J7" i="3"/>
  <c r="J8" i="3"/>
  <c r="J9" i="3"/>
  <c r="J10" i="3"/>
  <c r="J11" i="3"/>
  <c r="J12" i="3"/>
  <c r="J13" i="3"/>
  <c r="J14" i="3"/>
  <c r="J15" i="3"/>
  <c r="J16" i="3"/>
  <c r="J4" i="3"/>
  <c r="X4" i="3"/>
  <c r="W4" i="3"/>
  <c r="Y4" i="3" s="1"/>
  <c r="X5" i="3"/>
  <c r="X6" i="3"/>
  <c r="X7" i="3"/>
  <c r="X8" i="3"/>
  <c r="X9" i="3"/>
  <c r="X10" i="3"/>
  <c r="X11" i="3"/>
  <c r="X12" i="3"/>
  <c r="Y12" i="3" s="1"/>
  <c r="X13" i="3"/>
  <c r="X14" i="3"/>
  <c r="X15" i="3"/>
  <c r="X16" i="3"/>
  <c r="W5" i="3"/>
  <c r="Y5" i="3" s="1"/>
  <c r="W6" i="3"/>
  <c r="Y6" i="3" s="1"/>
  <c r="W7" i="3"/>
  <c r="Y7" i="3" s="1"/>
  <c r="W8" i="3"/>
  <c r="Y8" i="3" s="1"/>
  <c r="W9" i="3"/>
  <c r="Y9" i="3" s="1"/>
  <c r="W10" i="3"/>
  <c r="Y10" i="3" s="1"/>
  <c r="W11" i="3"/>
  <c r="Y11" i="3" s="1"/>
  <c r="W12" i="3"/>
  <c r="W13" i="3"/>
  <c r="Y13" i="3" s="1"/>
  <c r="W14" i="3"/>
  <c r="Y14" i="3" s="1"/>
  <c r="W15" i="3"/>
  <c r="Y15" i="3" s="1"/>
  <c r="W16" i="3"/>
  <c r="Y16" i="3" s="1"/>
  <c r="T5" i="3"/>
  <c r="T6" i="3"/>
  <c r="T7" i="3"/>
  <c r="T8" i="3"/>
  <c r="T9" i="3"/>
  <c r="T10" i="3"/>
  <c r="T11" i="3"/>
  <c r="T12" i="3"/>
  <c r="T13" i="3"/>
  <c r="T14" i="3"/>
  <c r="T15" i="3"/>
  <c r="T16" i="3"/>
  <c r="O4" i="3"/>
  <c r="P4" i="3"/>
  <c r="Q4" i="3"/>
  <c r="R4" i="3"/>
  <c r="O5" i="3"/>
  <c r="P5" i="3"/>
  <c r="Q5" i="3"/>
  <c r="R5" i="3"/>
  <c r="O6" i="3"/>
  <c r="P6" i="3"/>
  <c r="Q6" i="3"/>
  <c r="R6" i="3"/>
  <c r="O7" i="3"/>
  <c r="P7" i="3"/>
  <c r="Q7" i="3"/>
  <c r="R7" i="3"/>
  <c r="O8" i="3"/>
  <c r="P8" i="3"/>
  <c r="Q8" i="3"/>
  <c r="R8" i="3"/>
  <c r="O9" i="3"/>
  <c r="P9" i="3"/>
  <c r="Q9" i="3"/>
  <c r="R9" i="3"/>
  <c r="O10" i="3"/>
  <c r="P10" i="3"/>
  <c r="Q10" i="3"/>
  <c r="R10" i="3"/>
  <c r="O11" i="3"/>
  <c r="P11" i="3"/>
  <c r="Q11" i="3"/>
  <c r="R11" i="3"/>
  <c r="O12" i="3"/>
  <c r="P12" i="3"/>
  <c r="Q12" i="3"/>
  <c r="R12" i="3"/>
  <c r="O13" i="3"/>
  <c r="P13" i="3"/>
  <c r="Q13" i="3"/>
  <c r="R13" i="3"/>
  <c r="O14" i="3"/>
  <c r="P14" i="3"/>
  <c r="Q14" i="3"/>
  <c r="R14" i="3"/>
  <c r="O15" i="3"/>
  <c r="P15" i="3"/>
  <c r="Q15" i="3"/>
  <c r="R15" i="3"/>
  <c r="O16" i="3"/>
  <c r="P16" i="3"/>
  <c r="Q16" i="3"/>
  <c r="R16" i="3"/>
  <c r="N5" i="3"/>
  <c r="S5" i="3" s="1"/>
  <c r="N6" i="3"/>
  <c r="S6" i="3" s="1"/>
  <c r="N7" i="3"/>
  <c r="N8" i="3"/>
  <c r="S8" i="3" s="1"/>
  <c r="N9" i="3"/>
  <c r="S9" i="3" s="1"/>
  <c r="N10" i="3"/>
  <c r="S10" i="3" s="1"/>
  <c r="N11" i="3"/>
  <c r="S11" i="3" s="1"/>
  <c r="N12" i="3"/>
  <c r="S12" i="3" s="1"/>
  <c r="N13" i="3"/>
  <c r="S13" i="3" s="1"/>
  <c r="N14" i="3"/>
  <c r="S14" i="3" s="1"/>
  <c r="N15" i="3"/>
  <c r="N16" i="3"/>
  <c r="S16" i="3" s="1"/>
  <c r="N4" i="3"/>
  <c r="S4" i="3" s="1"/>
  <c r="AB1" i="3" l="1"/>
  <c r="AC1" i="3" s="1"/>
  <c r="U6" i="3"/>
  <c r="V6" i="3" s="1"/>
  <c r="U13" i="3"/>
  <c r="V13" i="3" s="1"/>
  <c r="U5" i="3"/>
  <c r="V5" i="3" s="1"/>
  <c r="U12" i="3"/>
  <c r="V12" i="3" s="1"/>
  <c r="Z10" i="3"/>
  <c r="U14" i="3"/>
  <c r="V14" i="3" s="1"/>
  <c r="Z11" i="3"/>
  <c r="Z7" i="3"/>
  <c r="U16" i="3"/>
  <c r="V16" i="3" s="1"/>
  <c r="U15" i="3"/>
  <c r="V15" i="3" s="1"/>
  <c r="U7" i="3"/>
  <c r="V7" i="3" s="1"/>
  <c r="U4" i="3"/>
  <c r="V4" i="3" s="1"/>
  <c r="Z16" i="3"/>
  <c r="Z8" i="3"/>
  <c r="U9" i="3"/>
  <c r="V9" i="3" s="1"/>
  <c r="Z15" i="3"/>
  <c r="U8" i="3"/>
  <c r="V8" i="3" s="1"/>
  <c r="Z12" i="3"/>
  <c r="Z14" i="3"/>
  <c r="Z6" i="3"/>
  <c r="U11" i="3"/>
  <c r="V11" i="3" s="1"/>
  <c r="Z9" i="3"/>
  <c r="Z13" i="3"/>
  <c r="Z5" i="3"/>
  <c r="U10" i="3"/>
  <c r="V10" i="3" s="1"/>
  <c r="C4" i="2"/>
  <c r="C5" i="2" s="1"/>
  <c r="C6" i="2" s="1"/>
  <c r="C7" i="2" s="1"/>
  <c r="C8" i="2" s="1"/>
  <c r="C9" i="2" s="1"/>
  <c r="C10" i="2" s="1"/>
  <c r="C11" i="2" s="1"/>
  <c r="C12" i="2" s="1"/>
  <c r="B4" i="2"/>
  <c r="B5" i="2" s="1"/>
  <c r="G3" i="2"/>
  <c r="E3" i="1"/>
  <c r="D3" i="1"/>
  <c r="F3" i="1" s="1"/>
  <c r="I3" i="1" l="1"/>
  <c r="G3" i="1"/>
  <c r="H3" i="1"/>
  <c r="B6" i="2"/>
  <c r="I3" i="2"/>
  <c r="F3" i="2"/>
  <c r="C4" i="1"/>
  <c r="C5" i="1" s="1"/>
  <c r="C6" i="1" s="1"/>
  <c r="C7" i="1" s="1"/>
  <c r="C8" i="1" s="1"/>
  <c r="C9" i="1" s="1"/>
  <c r="C10" i="1" s="1"/>
  <c r="C11" i="1" s="1"/>
  <c r="C12" i="1" s="1"/>
  <c r="B4" i="1"/>
  <c r="L3" i="1" l="1"/>
  <c r="J3" i="1"/>
  <c r="G4" i="2"/>
  <c r="G5" i="2"/>
  <c r="I5" i="2" s="1"/>
  <c r="B7" i="2"/>
  <c r="F5" i="2"/>
  <c r="H5" i="2" s="1"/>
  <c r="H3" i="2"/>
  <c r="F4" i="2"/>
  <c r="B5" i="1"/>
  <c r="E4" i="1"/>
  <c r="D4" i="1"/>
  <c r="M3" i="1" l="1"/>
  <c r="F4" i="1"/>
  <c r="G4" i="1"/>
  <c r="J5" i="2"/>
  <c r="L5" i="2" s="1"/>
  <c r="M5" i="2" s="1"/>
  <c r="H4" i="2"/>
  <c r="J3" i="2"/>
  <c r="F6" i="2"/>
  <c r="H6" i="2" s="1"/>
  <c r="G6" i="2"/>
  <c r="I6" i="2"/>
  <c r="I4" i="2"/>
  <c r="B8" i="2"/>
  <c r="B6" i="1"/>
  <c r="D5" i="1"/>
  <c r="E5" i="1"/>
  <c r="I4" i="1" l="1"/>
  <c r="F5" i="1"/>
  <c r="H4" i="1"/>
  <c r="G5" i="1"/>
  <c r="J6" i="2"/>
  <c r="L6" i="2" s="1"/>
  <c r="M6" i="2" s="1"/>
  <c r="J4" i="2"/>
  <c r="L4" i="2" s="1"/>
  <c r="M4" i="2" s="1"/>
  <c r="F7" i="2"/>
  <c r="H7" i="2" s="1"/>
  <c r="L3" i="2"/>
  <c r="G7" i="2"/>
  <c r="B9" i="2"/>
  <c r="B7" i="1"/>
  <c r="E6" i="1"/>
  <c r="D6" i="1"/>
  <c r="I5" i="1" l="1"/>
  <c r="J4" i="1"/>
  <c r="H5" i="1"/>
  <c r="J5" i="1" s="1"/>
  <c r="F6" i="1"/>
  <c r="H6" i="1" s="1"/>
  <c r="L4" i="1"/>
  <c r="G6" i="1"/>
  <c r="I6" i="1" s="1"/>
  <c r="I7" i="2"/>
  <c r="M3" i="2"/>
  <c r="F8" i="2"/>
  <c r="H8" i="2" s="1"/>
  <c r="G8" i="2"/>
  <c r="I8" i="2" s="1"/>
  <c r="B10" i="2"/>
  <c r="B8" i="1"/>
  <c r="E7" i="1"/>
  <c r="D7" i="1"/>
  <c r="J6" i="1" l="1"/>
  <c r="L6" i="1" s="1"/>
  <c r="M4" i="1"/>
  <c r="F7" i="1"/>
  <c r="H7" i="1"/>
  <c r="G7" i="1"/>
  <c r="I7" i="1"/>
  <c r="L5" i="1"/>
  <c r="M5" i="1" s="1"/>
  <c r="J8" i="2"/>
  <c r="L8" i="2" s="1"/>
  <c r="M8" i="2" s="1"/>
  <c r="F9" i="2"/>
  <c r="H9" i="2" s="1"/>
  <c r="G9" i="2"/>
  <c r="I9" i="2" s="1"/>
  <c r="B11" i="2"/>
  <c r="J7" i="2"/>
  <c r="L7" i="2" s="1"/>
  <c r="B9" i="1"/>
  <c r="D8" i="1"/>
  <c r="E8" i="1"/>
  <c r="M6" i="1" l="1"/>
  <c r="L7" i="1"/>
  <c r="M7" i="1" s="1"/>
  <c r="J7" i="1"/>
  <c r="G8" i="1"/>
  <c r="I8" i="1"/>
  <c r="F8" i="1"/>
  <c r="H8" i="1"/>
  <c r="M7" i="2"/>
  <c r="G10" i="2"/>
  <c r="I10" i="2" s="1"/>
  <c r="J9" i="2"/>
  <c r="L9" i="2" s="1"/>
  <c r="B12" i="2"/>
  <c r="F10" i="2"/>
  <c r="H10" i="2" s="1"/>
  <c r="J10" i="2" s="1"/>
  <c r="B10" i="1"/>
  <c r="E9" i="1"/>
  <c r="D9" i="1"/>
  <c r="F9" i="1" l="1"/>
  <c r="H9" i="1" s="1"/>
  <c r="G9" i="1"/>
  <c r="I9" i="1" s="1"/>
  <c r="J8" i="1"/>
  <c r="L8" i="1"/>
  <c r="M8" i="1" s="1"/>
  <c r="M9" i="2"/>
  <c r="L10" i="2"/>
  <c r="M10" i="2" s="1"/>
  <c r="F11" i="2"/>
  <c r="H11" i="2" s="1"/>
  <c r="G11" i="2"/>
  <c r="I11" i="2" s="1"/>
  <c r="B11" i="1"/>
  <c r="E10" i="1"/>
  <c r="D10" i="1"/>
  <c r="J9" i="1" l="1"/>
  <c r="L9" i="1" s="1"/>
  <c r="M9" i="1" s="1"/>
  <c r="F10" i="1"/>
  <c r="H10" i="1"/>
  <c r="G10" i="1"/>
  <c r="I10" i="1" s="1"/>
  <c r="J11" i="2"/>
  <c r="F12" i="2"/>
  <c r="F13" i="2" s="1"/>
  <c r="D13" i="2"/>
  <c r="G12" i="2"/>
  <c r="G13" i="2" s="1"/>
  <c r="E13" i="2"/>
  <c r="B12" i="1"/>
  <c r="E11" i="1"/>
  <c r="D11" i="1"/>
  <c r="G11" i="1" l="1"/>
  <c r="I11" i="1"/>
  <c r="F11" i="1"/>
  <c r="H11" i="1" s="1"/>
  <c r="J11" i="1" s="1"/>
  <c r="J10" i="1"/>
  <c r="L10" i="1" s="1"/>
  <c r="M10" i="1" s="1"/>
  <c r="H12" i="2"/>
  <c r="I12" i="2"/>
  <c r="L11" i="2"/>
  <c r="D12" i="1"/>
  <c r="E12" i="1"/>
  <c r="E13" i="1" l="1"/>
  <c r="I12" i="1"/>
  <c r="G12" i="1"/>
  <c r="G13" i="1" s="1"/>
  <c r="L11" i="1"/>
  <c r="M11" i="1" s="1"/>
  <c r="D13" i="1"/>
  <c r="H12" i="1"/>
  <c r="F12" i="1"/>
  <c r="F13" i="1" s="1"/>
  <c r="I13" i="2"/>
  <c r="M11" i="2"/>
  <c r="J12" i="2"/>
  <c r="J13" i="2" s="1"/>
  <c r="H13" i="2"/>
  <c r="J12" i="1" l="1"/>
  <c r="J13" i="1" s="1"/>
  <c r="H13" i="1"/>
  <c r="I13" i="1"/>
  <c r="L12" i="2"/>
  <c r="L12" i="1" l="1"/>
  <c r="M12" i="2"/>
  <c r="M13" i="2" s="1"/>
  <c r="L13" i="2"/>
  <c r="M12" i="1" l="1"/>
  <c r="M13" i="1" s="1"/>
  <c r="L13" i="1"/>
</calcChain>
</file>

<file path=xl/sharedStrings.xml><?xml version="1.0" encoding="utf-8"?>
<sst xmlns="http://schemas.openxmlformats.org/spreadsheetml/2006/main" count="63" uniqueCount="34">
  <si>
    <t>Year in service life</t>
  </si>
  <si>
    <t>Major AADT</t>
  </si>
  <si>
    <t>Minor AADT</t>
  </si>
  <si>
    <t>Nexpected (total)</t>
  </si>
  <si>
    <t>Nexpected (FI)</t>
  </si>
  <si>
    <t>Without roundbaout</t>
  </si>
  <si>
    <t>Withroundabout</t>
  </si>
  <si>
    <r>
      <rPr>
        <sz val="12"/>
        <color theme="1"/>
        <rFont val="Dotum"/>
        <family val="2"/>
      </rPr>
      <t xml:space="preserve"> Δ</t>
    </r>
    <r>
      <rPr>
        <sz val="12"/>
        <color theme="1"/>
        <rFont val="Times New Roman"/>
        <family val="2"/>
      </rPr>
      <t>ntotal</t>
    </r>
  </si>
  <si>
    <r>
      <rPr>
        <sz val="12"/>
        <color theme="1"/>
        <rFont val="Dotum"/>
        <family val="2"/>
      </rPr>
      <t xml:space="preserve"> Δ</t>
    </r>
    <r>
      <rPr>
        <sz val="12"/>
        <color theme="1"/>
        <rFont val="Times New Roman"/>
        <family val="2"/>
      </rPr>
      <t>nfatal/inj</t>
    </r>
  </si>
  <si>
    <r>
      <rPr>
        <sz val="12"/>
        <color theme="1"/>
        <rFont val="Dotum"/>
        <family val="2"/>
      </rPr>
      <t xml:space="preserve"> Δ</t>
    </r>
    <r>
      <rPr>
        <sz val="12"/>
        <color theme="1"/>
        <rFont val="Times New Roman"/>
        <family val="2"/>
      </rPr>
      <t>NPDO</t>
    </r>
  </si>
  <si>
    <t>(P|A,I,y)</t>
  </si>
  <si>
    <t>AM</t>
  </si>
  <si>
    <t>Present value</t>
  </si>
  <si>
    <t>Site No.</t>
  </si>
  <si>
    <t>Site Length</t>
  </si>
  <si>
    <t>Before</t>
  </si>
  <si>
    <t>After</t>
  </si>
  <si>
    <t>AADT</t>
  </si>
  <si>
    <t>Y1</t>
  </si>
  <si>
    <t>Y2</t>
  </si>
  <si>
    <t>Y3</t>
  </si>
  <si>
    <t>Y4</t>
  </si>
  <si>
    <t>Y5</t>
  </si>
  <si>
    <t>Observed total crash freq. by year</t>
  </si>
  <si>
    <t>Obseved total crashes after</t>
  </si>
  <si>
    <t>Predicted before</t>
  </si>
  <si>
    <t>Overdispersion parameter ,K</t>
  </si>
  <si>
    <t>Weighted adjustment</t>
  </si>
  <si>
    <t>Expected before</t>
  </si>
  <si>
    <t>Expected after</t>
  </si>
  <si>
    <t>Adjustment factor</t>
  </si>
  <si>
    <t>Total</t>
  </si>
  <si>
    <t>Odds Ratio</t>
  </si>
  <si>
    <t>Safety Effectiveness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</si>
</sst>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  <numFmt numFmtId="168" formatCode="0.000"/>
  </numFmts>
  <fonts count="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Dotum"/>
      <family val="2"/>
    </font>
    <font>
      <sz val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168" fontId="0" fillId="0" borderId="0" xfId="0" applyNumberFormat="1"/>
    <xf numFmtId="0" fontId="0" fillId="2" borderId="0" xfId="0" applyFill="1"/>
    <xf numFmtId="2" fontId="0" fillId="2" borderId="0" xfId="0" applyNumberFormat="1" applyFill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workbookViewId="0">
      <selection sqref="A1:M13"/>
    </sheetView>
  </sheetViews>
  <sheetFormatPr defaultRowHeight="15.75" x14ac:dyDescent="0.25"/>
  <cols>
    <col min="1" max="1" width="14.875" bestFit="1" customWidth="1"/>
    <col min="2" max="2" width="11.375" bestFit="1" customWidth="1"/>
    <col min="3" max="3" width="11.25" bestFit="1" customWidth="1"/>
    <col min="4" max="4" width="14.375" bestFit="1" customWidth="1"/>
    <col min="5" max="5" width="12.75" bestFit="1" customWidth="1"/>
    <col min="6" max="6" width="14.5" bestFit="1" customWidth="1"/>
    <col min="7" max="7" width="12.75" bestFit="1" customWidth="1"/>
    <col min="8" max="10" width="16.5" bestFit="1" customWidth="1"/>
    <col min="12" max="12" width="13.75" bestFit="1" customWidth="1"/>
    <col min="13" max="13" width="14.75" bestFit="1" customWidth="1"/>
  </cols>
  <sheetData>
    <row r="1" spans="1:13" x14ac:dyDescent="0.25">
      <c r="D1" s="6" t="s">
        <v>5</v>
      </c>
      <c r="E1" s="6"/>
      <c r="F1" s="6" t="s">
        <v>6</v>
      </c>
      <c r="G1" s="6"/>
    </row>
    <row r="2" spans="1:13" ht="17.25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3</v>
      </c>
      <c r="G2" t="s">
        <v>4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3" spans="1:13" x14ac:dyDescent="0.25">
      <c r="A3">
        <v>1</v>
      </c>
      <c r="B3">
        <v>23553</v>
      </c>
      <c r="C3">
        <v>1758</v>
      </c>
      <c r="D3" s="2">
        <f>EXP(-10.008+0.848*LN(B3)+0.448*LN(C3))</f>
        <v>6.528967157750083</v>
      </c>
      <c r="E3" s="2">
        <f>EXP(-10.734+0.828*LN(B3)+0.412*LN(C3))</f>
        <v>1.973717928754624</v>
      </c>
      <c r="F3" s="1">
        <f>D3*0.56</f>
        <v>3.6562216083400467</v>
      </c>
      <c r="G3" s="1">
        <f>E3*0.18</f>
        <v>0.35526922717583231</v>
      </c>
      <c r="H3" s="2">
        <f>D3-F3</f>
        <v>2.8727455494100362</v>
      </c>
      <c r="I3" s="2">
        <f>E3-G3</f>
        <v>1.6184487015787918</v>
      </c>
      <c r="J3" s="2">
        <f>H3-I3</f>
        <v>1.2542968478312444</v>
      </c>
      <c r="K3">
        <v>1</v>
      </c>
      <c r="L3" s="5">
        <f>I3*158200+J3*7400</f>
        <v>265320.38126371609</v>
      </c>
      <c r="M3" s="5">
        <f>L3*K3</f>
        <v>265320.38126371609</v>
      </c>
    </row>
    <row r="4" spans="1:13" x14ac:dyDescent="0.25">
      <c r="A4">
        <v>2</v>
      </c>
      <c r="B4" s="3">
        <f>B3*1.015</f>
        <v>23906.294999999998</v>
      </c>
      <c r="C4" s="3">
        <f>C3*1.015</f>
        <v>1784.37</v>
      </c>
      <c r="D4" s="2">
        <f t="shared" ref="D4:D12" si="0">EXP(-10.008+0.848*LN(B4)+0.448*LN(C4))</f>
        <v>6.6561710630853721</v>
      </c>
      <c r="E4" s="2">
        <f t="shared" ref="E4:E12" si="1">EXP(-10.734+0.828*LN(B4)+0.412*LN(C4))</f>
        <v>2.0104949128451213</v>
      </c>
      <c r="F4" s="1">
        <f t="shared" ref="F4:F12" si="2">D4*0.56</f>
        <v>3.7274557953278089</v>
      </c>
      <c r="G4" s="1">
        <f t="shared" ref="G4:G12" si="3">E4*0.18</f>
        <v>0.3618890843121218</v>
      </c>
      <c r="H4" s="2">
        <f t="shared" ref="H4:H12" si="4">D4-F4</f>
        <v>2.9287152677575632</v>
      </c>
      <c r="I4" s="2">
        <f t="shared" ref="I4:I12" si="5">E4-G4</f>
        <v>1.6486058285329994</v>
      </c>
      <c r="J4" s="2">
        <f t="shared" ref="J4:J12" si="6">H4-I4</f>
        <v>1.2801094392245638</v>
      </c>
      <c r="K4">
        <v>1.9</v>
      </c>
      <c r="L4" s="5">
        <f t="shared" ref="L4:L12" si="7">I4*158200+J4*7400</f>
        <v>270282.25192418229</v>
      </c>
      <c r="M4" s="5">
        <f t="shared" ref="M4:M12" si="8">L4*K4</f>
        <v>513536.27865594631</v>
      </c>
    </row>
    <row r="5" spans="1:13" x14ac:dyDescent="0.25">
      <c r="A5">
        <v>3</v>
      </c>
      <c r="B5" s="3">
        <f t="shared" ref="B5:B12" si="9">B4*1.015</f>
        <v>24264.889424999998</v>
      </c>
      <c r="C5" s="3">
        <f t="shared" ref="C5:C12" si="10">C4*1.015</f>
        <v>1811.1355499999997</v>
      </c>
      <c r="D5" s="2">
        <f t="shared" si="0"/>
        <v>6.7858532828525888</v>
      </c>
      <c r="E5" s="2">
        <f t="shared" si="1"/>
        <v>2.0479571754848394</v>
      </c>
      <c r="F5" s="1">
        <f t="shared" si="2"/>
        <v>3.8000778383974501</v>
      </c>
      <c r="G5" s="1">
        <f t="shared" si="3"/>
        <v>0.36863229158727107</v>
      </c>
      <c r="H5" s="2">
        <f t="shared" si="4"/>
        <v>2.9857754444551388</v>
      </c>
      <c r="I5" s="2">
        <f t="shared" si="5"/>
        <v>1.6793248838975683</v>
      </c>
      <c r="J5" s="2">
        <f t="shared" si="6"/>
        <v>1.3064505605575705</v>
      </c>
      <c r="K5">
        <v>2.8</v>
      </c>
      <c r="L5" s="5">
        <f t="shared" si="7"/>
        <v>275336.93078072136</v>
      </c>
      <c r="M5" s="5">
        <f t="shared" si="8"/>
        <v>770943.40618601977</v>
      </c>
    </row>
    <row r="6" spans="1:13" x14ac:dyDescent="0.25">
      <c r="A6">
        <v>4</v>
      </c>
      <c r="B6" s="3">
        <f t="shared" si="9"/>
        <v>24628.862766374994</v>
      </c>
      <c r="C6" s="3">
        <f t="shared" si="10"/>
        <v>1838.3025832499995</v>
      </c>
      <c r="D6" s="2">
        <f t="shared" si="0"/>
        <v>6.9180621020662958</v>
      </c>
      <c r="E6" s="2">
        <f t="shared" si="1"/>
        <v>2.0861174857113065</v>
      </c>
      <c r="F6" s="1">
        <f t="shared" si="2"/>
        <v>3.8741147771571258</v>
      </c>
      <c r="G6" s="1">
        <f t="shared" si="3"/>
        <v>0.37550114742803514</v>
      </c>
      <c r="H6" s="2">
        <f t="shared" si="4"/>
        <v>3.04394732490917</v>
      </c>
      <c r="I6" s="2">
        <f t="shared" si="5"/>
        <v>1.7106163382832713</v>
      </c>
      <c r="J6" s="2">
        <f t="shared" si="6"/>
        <v>1.3333309866258987</v>
      </c>
      <c r="K6">
        <v>3.6</v>
      </c>
      <c r="L6" s="5">
        <f t="shared" si="7"/>
        <v>280486.15401744517</v>
      </c>
      <c r="M6" s="5">
        <f t="shared" si="8"/>
        <v>1009750.1544628026</v>
      </c>
    </row>
    <row r="7" spans="1:13" x14ac:dyDescent="0.25">
      <c r="A7">
        <v>5</v>
      </c>
      <c r="B7" s="3">
        <f t="shared" si="9"/>
        <v>24998.295707870617</v>
      </c>
      <c r="C7" s="3">
        <f t="shared" si="10"/>
        <v>1865.8771219987493</v>
      </c>
      <c r="D7" s="2">
        <f t="shared" si="0"/>
        <v>7.0528467464782842</v>
      </c>
      <c r="E7" s="2">
        <f t="shared" si="1"/>
        <v>2.1249888504920462</v>
      </c>
      <c r="F7" s="1">
        <f t="shared" si="2"/>
        <v>3.9495941780278394</v>
      </c>
      <c r="G7" s="1">
        <f t="shared" si="3"/>
        <v>0.3824979930885683</v>
      </c>
      <c r="H7" s="2">
        <f t="shared" si="4"/>
        <v>3.1032525684504448</v>
      </c>
      <c r="I7" s="2">
        <f t="shared" si="5"/>
        <v>1.7424908574034779</v>
      </c>
      <c r="J7" s="2">
        <f t="shared" si="6"/>
        <v>1.360761711046967</v>
      </c>
      <c r="K7">
        <v>4.5</v>
      </c>
      <c r="L7" s="5">
        <f t="shared" si="7"/>
        <v>285731.69030297775</v>
      </c>
      <c r="M7" s="5">
        <f t="shared" si="8"/>
        <v>1285792.6063633999</v>
      </c>
    </row>
    <row r="8" spans="1:13" x14ac:dyDescent="0.25">
      <c r="A8">
        <v>6</v>
      </c>
      <c r="B8" s="3">
        <f t="shared" si="9"/>
        <v>25373.270143488673</v>
      </c>
      <c r="C8" s="3">
        <f t="shared" si="10"/>
        <v>1893.8652788287304</v>
      </c>
      <c r="D8" s="2">
        <f t="shared" si="0"/>
        <v>7.1902574009059768</v>
      </c>
      <c r="E8" s="2">
        <f t="shared" si="1"/>
        <v>2.1645845191580011</v>
      </c>
      <c r="F8" s="1">
        <f t="shared" si="2"/>
        <v>4.0265441445073478</v>
      </c>
      <c r="G8" s="1">
        <f t="shared" si="3"/>
        <v>0.3896252134484402</v>
      </c>
      <c r="H8" s="2">
        <f t="shared" si="4"/>
        <v>3.163713256398629</v>
      </c>
      <c r="I8" s="2">
        <f t="shared" si="5"/>
        <v>1.774959305709561</v>
      </c>
      <c r="J8" s="2">
        <f t="shared" si="6"/>
        <v>1.388753950689068</v>
      </c>
      <c r="K8">
        <v>5.2</v>
      </c>
      <c r="L8" s="5">
        <f t="shared" si="7"/>
        <v>291075.34139835165</v>
      </c>
      <c r="M8" s="5">
        <f t="shared" si="8"/>
        <v>1513591.7752714287</v>
      </c>
    </row>
    <row r="9" spans="1:13" x14ac:dyDescent="0.25">
      <c r="A9">
        <v>7</v>
      </c>
      <c r="B9" s="3">
        <f t="shared" si="9"/>
        <v>25753.869195641</v>
      </c>
      <c r="C9" s="3">
        <f t="shared" si="10"/>
        <v>1922.2732580111613</v>
      </c>
      <c r="D9" s="2">
        <f t="shared" si="0"/>
        <v>7.3303452279178645</v>
      </c>
      <c r="E9" s="2">
        <f t="shared" si="1"/>
        <v>2.2049179879195853</v>
      </c>
      <c r="F9" s="1">
        <f t="shared" si="2"/>
        <v>4.1049933276340047</v>
      </c>
      <c r="G9" s="1">
        <f t="shared" si="3"/>
        <v>0.39688523782552532</v>
      </c>
      <c r="H9" s="2">
        <f t="shared" si="4"/>
        <v>3.2253519002838598</v>
      </c>
      <c r="I9" s="2">
        <f t="shared" si="5"/>
        <v>1.8080327500940601</v>
      </c>
      <c r="J9" s="2">
        <f t="shared" si="6"/>
        <v>1.4173191501897997</v>
      </c>
      <c r="K9">
        <v>6</v>
      </c>
      <c r="L9" s="5">
        <f t="shared" si="7"/>
        <v>296518.94277628482</v>
      </c>
      <c r="M9" s="5">
        <f t="shared" si="8"/>
        <v>1779113.6566577088</v>
      </c>
    </row>
    <row r="10" spans="1:13" x14ac:dyDescent="0.25">
      <c r="A10">
        <v>8</v>
      </c>
      <c r="B10" s="3">
        <f t="shared" si="9"/>
        <v>26140.177233575614</v>
      </c>
      <c r="C10" s="3">
        <f t="shared" si="10"/>
        <v>1951.1073568813285</v>
      </c>
      <c r="D10" s="2">
        <f t="shared" si="0"/>
        <v>7.4731623868830921</v>
      </c>
      <c r="E10" s="2">
        <f t="shared" si="1"/>
        <v>2.246003004466874</v>
      </c>
      <c r="F10" s="1">
        <f t="shared" si="2"/>
        <v>4.1849709366545316</v>
      </c>
      <c r="G10" s="1">
        <f t="shared" si="3"/>
        <v>0.4042805408040373</v>
      </c>
      <c r="H10" s="2">
        <f t="shared" si="4"/>
        <v>3.2881914502285605</v>
      </c>
      <c r="I10" s="2">
        <f t="shared" si="5"/>
        <v>1.8417224636628367</v>
      </c>
      <c r="J10" s="2">
        <f t="shared" si="6"/>
        <v>1.4464689865657239</v>
      </c>
      <c r="K10">
        <v>6.7</v>
      </c>
      <c r="L10" s="5">
        <f t="shared" si="7"/>
        <v>302064.36425204709</v>
      </c>
      <c r="M10" s="5">
        <f t="shared" si="8"/>
        <v>2023831.2404887155</v>
      </c>
    </row>
    <row r="11" spans="1:13" x14ac:dyDescent="0.25">
      <c r="A11">
        <v>9</v>
      </c>
      <c r="B11" s="3">
        <f t="shared" si="9"/>
        <v>26532.279892079245</v>
      </c>
      <c r="C11" s="3">
        <f t="shared" si="10"/>
        <v>1980.3739672345482</v>
      </c>
      <c r="D11" s="2">
        <f t="shared" si="0"/>
        <v>7.6187620533920457</v>
      </c>
      <c r="E11" s="2">
        <f t="shared" si="1"/>
        <v>2.2878535726555103</v>
      </c>
      <c r="F11" s="1">
        <f t="shared" si="2"/>
        <v>4.2665067498995457</v>
      </c>
      <c r="G11" s="1">
        <f t="shared" si="3"/>
        <v>0.41181364307799184</v>
      </c>
      <c r="H11" s="2">
        <f t="shared" si="4"/>
        <v>3.3522553034925</v>
      </c>
      <c r="I11" s="2">
        <f t="shared" si="5"/>
        <v>1.8760399295775185</v>
      </c>
      <c r="J11" s="2">
        <f t="shared" si="6"/>
        <v>1.4762153739149815</v>
      </c>
      <c r="K11">
        <v>7.4</v>
      </c>
      <c r="L11" s="5">
        <f t="shared" si="7"/>
        <v>307713.51062613429</v>
      </c>
      <c r="M11" s="5">
        <f t="shared" si="8"/>
        <v>2277079.978633394</v>
      </c>
    </row>
    <row r="12" spans="1:13" x14ac:dyDescent="0.25">
      <c r="A12">
        <v>10</v>
      </c>
      <c r="B12" s="3">
        <f t="shared" si="9"/>
        <v>26930.26409046043</v>
      </c>
      <c r="C12" s="3">
        <f t="shared" si="10"/>
        <v>2010.0795767430664</v>
      </c>
      <c r="D12" s="2">
        <f t="shared" si="0"/>
        <v>7.7671984390555053</v>
      </c>
      <c r="E12" s="2">
        <f t="shared" si="1"/>
        <v>2.3304839572799385</v>
      </c>
      <c r="F12" s="1">
        <f t="shared" si="2"/>
        <v>4.3496311258710838</v>
      </c>
      <c r="G12" s="1">
        <f t="shared" si="3"/>
        <v>0.41948711231038893</v>
      </c>
      <c r="H12" s="2">
        <f t="shared" si="4"/>
        <v>3.4175673131844215</v>
      </c>
      <c r="I12" s="2">
        <f t="shared" si="5"/>
        <v>1.9109968449695496</v>
      </c>
      <c r="J12" s="2">
        <f t="shared" si="6"/>
        <v>1.5065704682148719</v>
      </c>
      <c r="K12">
        <v>8.1</v>
      </c>
      <c r="L12" s="5">
        <f t="shared" si="7"/>
        <v>313468.32233897282</v>
      </c>
      <c r="M12" s="5">
        <f t="shared" si="8"/>
        <v>2539093.4109456795</v>
      </c>
    </row>
    <row r="13" spans="1:13" x14ac:dyDescent="0.25">
      <c r="D13" s="2">
        <f t="shared" ref="D13:J13" si="11">SUM(D3:D12)</f>
        <v>71.321625860387115</v>
      </c>
      <c r="E13" s="2">
        <f t="shared" si="11"/>
        <v>21.477119394767847</v>
      </c>
      <c r="F13" s="1">
        <f t="shared" si="11"/>
        <v>39.940110481816788</v>
      </c>
      <c r="G13" s="1">
        <f t="shared" si="11"/>
        <v>3.8658814910582127</v>
      </c>
      <c r="H13" s="2">
        <f t="shared" si="11"/>
        <v>31.38151537857032</v>
      </c>
      <c r="I13" s="2">
        <f t="shared" si="11"/>
        <v>17.611237903709636</v>
      </c>
      <c r="J13" s="2">
        <f t="shared" si="11"/>
        <v>13.770277474860691</v>
      </c>
      <c r="L13" s="5">
        <f>SUM(L3:L12)</f>
        <v>2887997.8896808336</v>
      </c>
      <c r="M13" s="5">
        <f>SUM(M3:M12)</f>
        <v>13978052.888928812</v>
      </c>
    </row>
  </sheetData>
  <mergeCells count="2">
    <mergeCell ref="D1:E1"/>
    <mergeCell ref="F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workbookViewId="0">
      <selection activeCell="G20" sqref="G20"/>
    </sheetView>
  </sheetViews>
  <sheetFormatPr defaultRowHeight="15.75" x14ac:dyDescent="0.25"/>
  <cols>
    <col min="12" max="12" width="11.125" bestFit="1" customWidth="1"/>
    <col min="13" max="13" width="12.125" bestFit="1" customWidth="1"/>
  </cols>
  <sheetData>
    <row r="1" spans="1:13" x14ac:dyDescent="0.25">
      <c r="D1" s="6" t="s">
        <v>5</v>
      </c>
      <c r="E1" s="6"/>
      <c r="F1" s="6" t="s">
        <v>6</v>
      </c>
      <c r="G1" s="6"/>
    </row>
    <row r="2" spans="1:13" ht="17.25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3</v>
      </c>
      <c r="G2" t="s">
        <v>4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3" spans="1:13" x14ac:dyDescent="0.25">
      <c r="A3">
        <v>1</v>
      </c>
      <c r="B3">
        <v>23553</v>
      </c>
      <c r="C3">
        <v>1758</v>
      </c>
      <c r="D3" s="2">
        <v>10.4</v>
      </c>
      <c r="E3" s="2">
        <v>5.2</v>
      </c>
      <c r="F3" s="1">
        <f>D3*0.56</f>
        <v>5.8240000000000007</v>
      </c>
      <c r="G3" s="1">
        <f>E3*0.18</f>
        <v>0.93599999999999994</v>
      </c>
      <c r="H3" s="2">
        <f>D3-F3</f>
        <v>4.5759999999999996</v>
      </c>
      <c r="I3" s="2">
        <f>E3-G3</f>
        <v>4.2640000000000002</v>
      </c>
      <c r="J3" s="2">
        <f>H3-I3</f>
        <v>0.31199999999999939</v>
      </c>
      <c r="K3">
        <v>1</v>
      </c>
      <c r="L3" s="5">
        <f>I3*158200+J3*7400</f>
        <v>676873.60000000009</v>
      </c>
      <c r="M3" s="5">
        <f>L3*K3</f>
        <v>676873.60000000009</v>
      </c>
    </row>
    <row r="4" spans="1:13" x14ac:dyDescent="0.25">
      <c r="A4">
        <v>2</v>
      </c>
      <c r="B4" s="3">
        <f>B3*1.015</f>
        <v>23906.294999999998</v>
      </c>
      <c r="C4" s="3">
        <f>C3*1.015</f>
        <v>1784.37</v>
      </c>
      <c r="D4" s="2">
        <v>10.5</v>
      </c>
      <c r="E4" s="2">
        <v>5.3</v>
      </c>
      <c r="F4" s="1">
        <f t="shared" ref="F4:F12" si="0">D4*0.56</f>
        <v>5.8800000000000008</v>
      </c>
      <c r="G4" s="1">
        <f t="shared" ref="G4:G12" si="1">E4*0.18</f>
        <v>0.95399999999999996</v>
      </c>
      <c r="H4" s="2">
        <f t="shared" ref="H4:I12" si="2">D4-F4</f>
        <v>4.6199999999999992</v>
      </c>
      <c r="I4" s="2">
        <f t="shared" si="2"/>
        <v>4.3460000000000001</v>
      </c>
      <c r="J4" s="2">
        <f t="shared" ref="J4:J12" si="3">H4-I4</f>
        <v>0.27399999999999913</v>
      </c>
      <c r="K4">
        <v>1.9</v>
      </c>
      <c r="L4" s="5">
        <f t="shared" ref="L4:L12" si="4">I4*158200+J4*7400</f>
        <v>689564.8</v>
      </c>
      <c r="M4" s="5">
        <f t="shared" ref="M4:M12" si="5">L4*K4</f>
        <v>1310173.1200000001</v>
      </c>
    </row>
    <row r="5" spans="1:13" x14ac:dyDescent="0.25">
      <c r="A5">
        <v>3</v>
      </c>
      <c r="B5" s="3">
        <f t="shared" ref="B5:C12" si="6">B4*1.015</f>
        <v>24264.889424999998</v>
      </c>
      <c r="C5" s="3">
        <f t="shared" si="6"/>
        <v>1811.1355499999997</v>
      </c>
      <c r="D5" s="2">
        <v>10.5</v>
      </c>
      <c r="E5" s="2">
        <v>5.3</v>
      </c>
      <c r="F5" s="1">
        <f t="shared" si="0"/>
        <v>5.8800000000000008</v>
      </c>
      <c r="G5" s="1">
        <f t="shared" si="1"/>
        <v>0.95399999999999996</v>
      </c>
      <c r="H5" s="2">
        <f t="shared" si="2"/>
        <v>4.6199999999999992</v>
      </c>
      <c r="I5" s="2">
        <f t="shared" si="2"/>
        <v>4.3460000000000001</v>
      </c>
      <c r="J5" s="2">
        <f t="shared" si="3"/>
        <v>0.27399999999999913</v>
      </c>
      <c r="K5">
        <v>2.8</v>
      </c>
      <c r="L5" s="5">
        <f t="shared" si="4"/>
        <v>689564.8</v>
      </c>
      <c r="M5" s="5">
        <f t="shared" si="5"/>
        <v>1930781.44</v>
      </c>
    </row>
    <row r="6" spans="1:13" x14ac:dyDescent="0.25">
      <c r="A6">
        <v>4</v>
      </c>
      <c r="B6" s="3">
        <f t="shared" si="6"/>
        <v>24628.862766374994</v>
      </c>
      <c r="C6" s="3">
        <f t="shared" si="6"/>
        <v>1838.3025832499995</v>
      </c>
      <c r="D6" s="2">
        <v>10.6</v>
      </c>
      <c r="E6" s="2">
        <v>5.4</v>
      </c>
      <c r="F6" s="1">
        <f t="shared" si="0"/>
        <v>5.9359999999999999</v>
      </c>
      <c r="G6" s="1">
        <f t="shared" si="1"/>
        <v>0.97199999999999998</v>
      </c>
      <c r="H6" s="2">
        <f t="shared" si="2"/>
        <v>4.6639999999999997</v>
      </c>
      <c r="I6" s="2">
        <f t="shared" si="2"/>
        <v>4.4280000000000008</v>
      </c>
      <c r="J6" s="2">
        <f t="shared" si="3"/>
        <v>0.23599999999999888</v>
      </c>
      <c r="K6">
        <v>3.6</v>
      </c>
      <c r="L6" s="5">
        <f t="shared" si="4"/>
        <v>702256.00000000012</v>
      </c>
      <c r="M6" s="5">
        <f t="shared" si="5"/>
        <v>2528121.6000000006</v>
      </c>
    </row>
    <row r="7" spans="1:13" x14ac:dyDescent="0.25">
      <c r="A7">
        <v>5</v>
      </c>
      <c r="B7" s="3">
        <f t="shared" si="6"/>
        <v>24998.295707870617</v>
      </c>
      <c r="C7" s="3">
        <f t="shared" si="6"/>
        <v>1865.8771219987493</v>
      </c>
      <c r="D7" s="2">
        <v>10.7</v>
      </c>
      <c r="E7" s="2">
        <v>5.4</v>
      </c>
      <c r="F7" s="1">
        <f t="shared" si="0"/>
        <v>5.992</v>
      </c>
      <c r="G7" s="1">
        <f t="shared" si="1"/>
        <v>0.97199999999999998</v>
      </c>
      <c r="H7" s="2">
        <f t="shared" si="2"/>
        <v>4.7079999999999993</v>
      </c>
      <c r="I7" s="2">
        <f t="shared" si="2"/>
        <v>4.4280000000000008</v>
      </c>
      <c r="J7" s="2">
        <f t="shared" si="3"/>
        <v>0.27999999999999847</v>
      </c>
      <c r="K7">
        <v>4.5</v>
      </c>
      <c r="L7" s="5">
        <f t="shared" si="4"/>
        <v>702581.60000000009</v>
      </c>
      <c r="M7" s="5">
        <f t="shared" si="5"/>
        <v>3161617.2</v>
      </c>
    </row>
    <row r="8" spans="1:13" x14ac:dyDescent="0.25">
      <c r="A8">
        <v>6</v>
      </c>
      <c r="B8" s="3">
        <f t="shared" si="6"/>
        <v>25373.270143488673</v>
      </c>
      <c r="C8" s="3">
        <f t="shared" si="6"/>
        <v>1893.8652788287304</v>
      </c>
      <c r="D8" s="2">
        <v>10.7</v>
      </c>
      <c r="E8" s="2">
        <v>5.4</v>
      </c>
      <c r="F8" s="1">
        <f t="shared" si="0"/>
        <v>5.992</v>
      </c>
      <c r="G8" s="1">
        <f t="shared" si="1"/>
        <v>0.97199999999999998</v>
      </c>
      <c r="H8" s="2">
        <f t="shared" si="2"/>
        <v>4.7079999999999993</v>
      </c>
      <c r="I8" s="2">
        <f t="shared" si="2"/>
        <v>4.4280000000000008</v>
      </c>
      <c r="J8" s="2">
        <f t="shared" si="3"/>
        <v>0.27999999999999847</v>
      </c>
      <c r="K8">
        <v>5.2</v>
      </c>
      <c r="L8" s="5">
        <f t="shared" si="4"/>
        <v>702581.60000000009</v>
      </c>
      <c r="M8" s="5">
        <f t="shared" si="5"/>
        <v>3653424.3200000008</v>
      </c>
    </row>
    <row r="9" spans="1:13" x14ac:dyDescent="0.25">
      <c r="A9">
        <v>7</v>
      </c>
      <c r="B9" s="3">
        <f t="shared" si="6"/>
        <v>25753.869195641</v>
      </c>
      <c r="C9" s="3">
        <f t="shared" si="6"/>
        <v>1922.2732580111613</v>
      </c>
      <c r="D9" s="2">
        <v>10.8</v>
      </c>
      <c r="E9" s="2">
        <v>5.5</v>
      </c>
      <c r="F9" s="1">
        <f t="shared" si="0"/>
        <v>6.0480000000000009</v>
      </c>
      <c r="G9" s="1">
        <f t="shared" si="1"/>
        <v>0.99</v>
      </c>
      <c r="H9" s="2">
        <f t="shared" si="2"/>
        <v>4.7519999999999998</v>
      </c>
      <c r="I9" s="2">
        <f t="shared" si="2"/>
        <v>4.51</v>
      </c>
      <c r="J9" s="2">
        <f t="shared" si="3"/>
        <v>0.24199999999999999</v>
      </c>
      <c r="K9">
        <v>6</v>
      </c>
      <c r="L9" s="5">
        <f t="shared" si="4"/>
        <v>715272.8</v>
      </c>
      <c r="M9" s="5">
        <f t="shared" si="5"/>
        <v>4291636.8000000007</v>
      </c>
    </row>
    <row r="10" spans="1:13" x14ac:dyDescent="0.25">
      <c r="A10">
        <v>8</v>
      </c>
      <c r="B10" s="3">
        <f t="shared" si="6"/>
        <v>26140.177233575614</v>
      </c>
      <c r="C10" s="3">
        <f t="shared" si="6"/>
        <v>1951.1073568813285</v>
      </c>
      <c r="D10" s="2">
        <v>10.9</v>
      </c>
      <c r="E10" s="2">
        <v>5.5</v>
      </c>
      <c r="F10" s="1">
        <f t="shared" si="0"/>
        <v>6.104000000000001</v>
      </c>
      <c r="G10" s="1">
        <f t="shared" si="1"/>
        <v>0.99</v>
      </c>
      <c r="H10" s="2">
        <f t="shared" si="2"/>
        <v>4.7959999999999994</v>
      </c>
      <c r="I10" s="2">
        <f t="shared" si="2"/>
        <v>4.51</v>
      </c>
      <c r="J10" s="2">
        <f t="shared" si="3"/>
        <v>0.28599999999999959</v>
      </c>
      <c r="K10">
        <v>6.7</v>
      </c>
      <c r="L10" s="5">
        <f t="shared" si="4"/>
        <v>715598.4</v>
      </c>
      <c r="M10" s="5">
        <f t="shared" si="5"/>
        <v>4794509.28</v>
      </c>
    </row>
    <row r="11" spans="1:13" x14ac:dyDescent="0.25">
      <c r="A11">
        <v>9</v>
      </c>
      <c r="B11" s="3">
        <f t="shared" si="6"/>
        <v>26532.279892079245</v>
      </c>
      <c r="C11" s="3">
        <f t="shared" si="6"/>
        <v>1980.3739672345482</v>
      </c>
      <c r="D11" s="2">
        <v>11</v>
      </c>
      <c r="E11" s="2">
        <v>5.5</v>
      </c>
      <c r="F11" s="1">
        <f t="shared" si="0"/>
        <v>6.16</v>
      </c>
      <c r="G11" s="1">
        <f t="shared" si="1"/>
        <v>0.99</v>
      </c>
      <c r="H11" s="2">
        <f t="shared" si="2"/>
        <v>4.84</v>
      </c>
      <c r="I11" s="2">
        <f t="shared" si="2"/>
        <v>4.51</v>
      </c>
      <c r="J11" s="2">
        <f t="shared" si="3"/>
        <v>0.33000000000000007</v>
      </c>
      <c r="K11">
        <v>7.4</v>
      </c>
      <c r="L11" s="5">
        <f t="shared" si="4"/>
        <v>715924</v>
      </c>
      <c r="M11" s="5">
        <f t="shared" si="5"/>
        <v>5297837.6000000006</v>
      </c>
    </row>
    <row r="12" spans="1:13" x14ac:dyDescent="0.25">
      <c r="A12">
        <v>10</v>
      </c>
      <c r="B12" s="3">
        <f t="shared" si="6"/>
        <v>26930.26409046043</v>
      </c>
      <c r="C12" s="3">
        <f t="shared" si="6"/>
        <v>2010.0795767430664</v>
      </c>
      <c r="D12" s="2">
        <v>11</v>
      </c>
      <c r="E12" s="2">
        <v>5.6</v>
      </c>
      <c r="F12" s="1">
        <f t="shared" si="0"/>
        <v>6.16</v>
      </c>
      <c r="G12" s="1">
        <f t="shared" si="1"/>
        <v>1.008</v>
      </c>
      <c r="H12" s="2">
        <f t="shared" si="2"/>
        <v>4.84</v>
      </c>
      <c r="I12" s="2">
        <f t="shared" si="2"/>
        <v>4.5919999999999996</v>
      </c>
      <c r="J12" s="2">
        <f t="shared" si="3"/>
        <v>0.24800000000000022</v>
      </c>
      <c r="K12">
        <v>8.1</v>
      </c>
      <c r="L12" s="5">
        <f t="shared" si="4"/>
        <v>728289.59999999986</v>
      </c>
      <c r="M12" s="5">
        <f t="shared" si="5"/>
        <v>5899145.7599999988</v>
      </c>
    </row>
    <row r="13" spans="1:13" x14ac:dyDescent="0.25">
      <c r="D13" s="2">
        <f t="shared" ref="D13:J13" si="7">SUM(D3:D12)</f>
        <v>107.10000000000001</v>
      </c>
      <c r="E13" s="2">
        <f t="shared" si="7"/>
        <v>54.1</v>
      </c>
      <c r="F13" s="1">
        <f t="shared" si="7"/>
        <v>59.975999999999999</v>
      </c>
      <c r="G13" s="1">
        <f t="shared" si="7"/>
        <v>9.7379999999999995</v>
      </c>
      <c r="H13" s="2">
        <f t="shared" si="7"/>
        <v>47.123999999999995</v>
      </c>
      <c r="I13" s="2">
        <f t="shared" si="7"/>
        <v>44.361999999999995</v>
      </c>
      <c r="J13" s="2">
        <f t="shared" si="7"/>
        <v>2.7619999999999933</v>
      </c>
      <c r="L13" s="5">
        <f>SUM(L3:L12)</f>
        <v>7038507.2000000002</v>
      </c>
      <c r="M13" s="5">
        <f>SUM(M3:M12)</f>
        <v>33544120.720000003</v>
      </c>
    </row>
  </sheetData>
  <mergeCells count="2">
    <mergeCell ref="D1:E1"/>
    <mergeCell ref="F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7C072-C272-494D-9945-F550A8BE3A8D}">
  <dimension ref="A1:AC16"/>
  <sheetViews>
    <sheetView tabSelected="1" topLeftCell="K1" workbookViewId="0">
      <selection activeCell="Z26" sqref="Z26"/>
    </sheetView>
  </sheetViews>
  <sheetFormatPr defaultRowHeight="15.75" x14ac:dyDescent="0.25"/>
  <cols>
    <col min="12" max="13" width="14.375" customWidth="1"/>
    <col min="14" max="14" width="9.125" bestFit="1" customWidth="1"/>
    <col min="15" max="15" width="11.375" bestFit="1" customWidth="1"/>
    <col min="16" max="18" width="9.125" bestFit="1" customWidth="1"/>
    <col min="19" max="19" width="9.125" customWidth="1"/>
    <col min="24" max="24" width="16.875" bestFit="1" customWidth="1"/>
    <col min="25" max="25" width="13.5" bestFit="1" customWidth="1"/>
    <col min="29" max="29" width="16" bestFit="1" customWidth="1"/>
  </cols>
  <sheetData>
    <row r="1" spans="1:29" x14ac:dyDescent="0.25">
      <c r="A1">
        <v>1</v>
      </c>
      <c r="B1">
        <f>A1+1</f>
        <v>2</v>
      </c>
      <c r="C1">
        <f t="shared" ref="C1:AC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</row>
    <row r="2" spans="1:29" x14ac:dyDescent="0.25">
      <c r="C2" s="6" t="s">
        <v>17</v>
      </c>
      <c r="D2" s="6"/>
      <c r="E2" s="6" t="s">
        <v>23</v>
      </c>
      <c r="F2" s="6"/>
      <c r="G2" s="6"/>
      <c r="H2" s="6"/>
      <c r="I2" s="6"/>
      <c r="J2" s="4"/>
      <c r="K2" s="6" t="s">
        <v>24</v>
      </c>
      <c r="L2" s="6"/>
      <c r="M2" s="4"/>
      <c r="N2" s="6" t="s">
        <v>25</v>
      </c>
      <c r="O2" s="6"/>
      <c r="P2" s="6"/>
      <c r="Q2" s="6"/>
      <c r="R2" s="6"/>
      <c r="S2" s="4"/>
    </row>
    <row r="3" spans="1:29" x14ac:dyDescent="0.25">
      <c r="A3" t="s">
        <v>13</v>
      </c>
      <c r="B3" t="s">
        <v>14</v>
      </c>
      <c r="C3" t="s">
        <v>15</v>
      </c>
      <c r="D3" t="s">
        <v>16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31</v>
      </c>
      <c r="K3" t="s">
        <v>18</v>
      </c>
      <c r="L3" t="s">
        <v>19</v>
      </c>
      <c r="M3" t="s">
        <v>31</v>
      </c>
      <c r="N3" t="s">
        <v>18</v>
      </c>
      <c r="O3" t="s">
        <v>19</v>
      </c>
      <c r="P3" t="s">
        <v>20</v>
      </c>
      <c r="Q3" t="s">
        <v>21</v>
      </c>
      <c r="R3" t="s">
        <v>22</v>
      </c>
      <c r="S3" t="s">
        <v>31</v>
      </c>
      <c r="T3" t="s">
        <v>26</v>
      </c>
      <c r="U3" t="s">
        <v>27</v>
      </c>
      <c r="V3" s="8" t="s">
        <v>28</v>
      </c>
      <c r="W3" t="s">
        <v>18</v>
      </c>
      <c r="X3" t="s">
        <v>19</v>
      </c>
      <c r="Y3" t="s">
        <v>31</v>
      </c>
      <c r="Z3" t="s">
        <v>30</v>
      </c>
      <c r="AA3" s="8" t="s">
        <v>29</v>
      </c>
      <c r="AB3" t="s">
        <v>32</v>
      </c>
      <c r="AC3" t="s">
        <v>33</v>
      </c>
    </row>
    <row r="4" spans="1:29" x14ac:dyDescent="0.25">
      <c r="A4">
        <v>1</v>
      </c>
      <c r="B4">
        <v>1.1140000000000001</v>
      </c>
      <c r="C4">
        <v>8858</v>
      </c>
      <c r="D4">
        <v>8832</v>
      </c>
      <c r="E4">
        <v>4</v>
      </c>
      <c r="F4">
        <v>4</v>
      </c>
      <c r="G4">
        <v>1</v>
      </c>
      <c r="H4">
        <v>5</v>
      </c>
      <c r="I4">
        <v>2</v>
      </c>
      <c r="J4">
        <f>SUM(E4:I4)</f>
        <v>16</v>
      </c>
      <c r="K4">
        <v>1</v>
      </c>
      <c r="L4">
        <v>1</v>
      </c>
      <c r="M4">
        <f>SUM(K4:L4)</f>
        <v>2</v>
      </c>
      <c r="N4" s="1">
        <f>$C4*$B4*365*EXP(-0.312)/1000000</f>
        <v>2.6364154794308345</v>
      </c>
      <c r="O4" s="1">
        <f t="shared" ref="O4:R4" si="1">$C4*$B4*365*EXP(-0.312)/1000000</f>
        <v>2.6364154794308345</v>
      </c>
      <c r="P4" s="1">
        <f t="shared" si="1"/>
        <v>2.6364154794308345</v>
      </c>
      <c r="Q4" s="1">
        <f t="shared" si="1"/>
        <v>2.6364154794308345</v>
      </c>
      <c r="R4" s="1">
        <f t="shared" si="1"/>
        <v>2.6364154794308345</v>
      </c>
      <c r="S4" s="1">
        <f>SUM(N4:R4)</f>
        <v>13.182077397154172</v>
      </c>
      <c r="T4" s="7">
        <f>0.236/B4</f>
        <v>0.21184919210053857</v>
      </c>
      <c r="U4" s="7">
        <f>1/(1+T4*SUM(N4:R4))</f>
        <v>0.26367049468641562</v>
      </c>
      <c r="V4" s="9">
        <f>U4*SUM(N4:R4)+(1-U4)*SUM(E4:I4)</f>
        <v>15.256996953319607</v>
      </c>
      <c r="W4" s="1">
        <f>$D4*$B4*365*EXP(-0.312)/1000000</f>
        <v>2.628677073191819</v>
      </c>
      <c r="X4" s="1">
        <f>$D4*$B4*365*EXP(-0.312)/1000000</f>
        <v>2.628677073191819</v>
      </c>
      <c r="Y4" s="1">
        <f>SUM(W4:X4)</f>
        <v>5.257354146383638</v>
      </c>
      <c r="Z4" s="7">
        <f>SUM(W4:X4)/SUM(N4:R4)</f>
        <v>0.39882592007225109</v>
      </c>
      <c r="AA4" s="9">
        <f>V4*Z4</f>
        <v>6.0848858474472243</v>
      </c>
      <c r="AB4" s="7">
        <f>M4/AA4</f>
        <v>0.32868324076104971</v>
      </c>
      <c r="AC4" s="10">
        <f>1-AB4</f>
        <v>0.67131675923895029</v>
      </c>
    </row>
    <row r="5" spans="1:29" x14ac:dyDescent="0.25">
      <c r="A5">
        <v>2</v>
      </c>
      <c r="B5">
        <v>0.88</v>
      </c>
      <c r="C5">
        <v>11190</v>
      </c>
      <c r="D5">
        <v>11156</v>
      </c>
      <c r="E5">
        <v>2</v>
      </c>
      <c r="F5">
        <v>0</v>
      </c>
      <c r="G5">
        <v>0</v>
      </c>
      <c r="H5">
        <v>2</v>
      </c>
      <c r="I5">
        <v>2</v>
      </c>
      <c r="J5">
        <f t="shared" ref="J5:J16" si="2">SUM(E5:I5)</f>
        <v>6</v>
      </c>
      <c r="K5">
        <v>0</v>
      </c>
      <c r="L5">
        <v>2</v>
      </c>
      <c r="M5">
        <f t="shared" ref="M5:M16" si="3">SUM(K5:L5)</f>
        <v>2</v>
      </c>
      <c r="N5" s="1">
        <f t="shared" ref="N5:R16" si="4">$C5*$B5*365*EXP(-0.312)/1000000</f>
        <v>2.6309085042409919</v>
      </c>
      <c r="O5" s="1">
        <f t="shared" si="4"/>
        <v>2.6309085042409919</v>
      </c>
      <c r="P5" s="1">
        <f t="shared" si="4"/>
        <v>2.6309085042409919</v>
      </c>
      <c r="Q5" s="1">
        <f t="shared" si="4"/>
        <v>2.6309085042409919</v>
      </c>
      <c r="R5" s="1">
        <f t="shared" si="4"/>
        <v>2.6309085042409919</v>
      </c>
      <c r="S5" s="1">
        <f t="shared" ref="S5:S16" si="5">SUM(N5:R5)</f>
        <v>13.154542521204959</v>
      </c>
      <c r="T5" s="7">
        <f>0.236/B5</f>
        <v>0.26818181818181819</v>
      </c>
      <c r="U5" s="7">
        <f>1/(1+T5*SUM(N5:R5))</f>
        <v>0.22085736636347977</v>
      </c>
      <c r="V5" s="9">
        <f>U5*SUM(N5:R5)+(1-U5)*SUM(E5:I5)</f>
        <v>7.5801334187688578</v>
      </c>
      <c r="W5" s="1">
        <f t="shared" ref="W5:X16" si="6">$D5*$B5*365*EXP(-0.312)/1000000</f>
        <v>2.6229146803675158</v>
      </c>
      <c r="X5" s="1">
        <f t="shared" si="6"/>
        <v>2.6229146803675158</v>
      </c>
      <c r="Y5" s="1">
        <f t="shared" ref="Y5:Y16" si="7">SUM(W5:X5)</f>
        <v>5.2458293607350317</v>
      </c>
      <c r="Z5" s="7">
        <f>SUM(W5:X5)/SUM(N5:R5)</f>
        <v>0.39878462913315454</v>
      </c>
      <c r="AA5" s="9">
        <f t="shared" ref="AA5:AA16" si="8">V5*Z5</f>
        <v>3.0228406941835697</v>
      </c>
      <c r="AB5" s="7">
        <f t="shared" ref="AB5:AB16" si="9">M5/AA5</f>
        <v>0.66162930909601714</v>
      </c>
      <c r="AC5" s="10">
        <f t="shared" ref="AC5:AC16" si="10">1-AB5</f>
        <v>0.33837069090398286</v>
      </c>
    </row>
    <row r="6" spans="1:29" x14ac:dyDescent="0.25">
      <c r="A6">
        <v>3</v>
      </c>
      <c r="B6">
        <v>0.47899999999999998</v>
      </c>
      <c r="C6">
        <v>11190</v>
      </c>
      <c r="D6">
        <v>11156</v>
      </c>
      <c r="E6">
        <v>1</v>
      </c>
      <c r="F6">
        <v>0</v>
      </c>
      <c r="G6">
        <v>2</v>
      </c>
      <c r="H6">
        <v>1</v>
      </c>
      <c r="I6">
        <v>0</v>
      </c>
      <c r="J6">
        <f t="shared" si="2"/>
        <v>4</v>
      </c>
      <c r="K6">
        <v>1</v>
      </c>
      <c r="L6">
        <v>1</v>
      </c>
      <c r="M6">
        <f t="shared" si="3"/>
        <v>2</v>
      </c>
      <c r="N6" s="1">
        <f t="shared" si="4"/>
        <v>1.432051333558449</v>
      </c>
      <c r="O6" s="1">
        <f t="shared" si="4"/>
        <v>1.432051333558449</v>
      </c>
      <c r="P6" s="1">
        <f t="shared" si="4"/>
        <v>1.432051333558449</v>
      </c>
      <c r="Q6" s="1">
        <f t="shared" si="4"/>
        <v>1.432051333558449</v>
      </c>
      <c r="R6" s="1">
        <f t="shared" si="4"/>
        <v>1.432051333558449</v>
      </c>
      <c r="S6" s="1">
        <f t="shared" si="5"/>
        <v>7.160256667792245</v>
      </c>
      <c r="T6" s="7">
        <f>0.236/B6</f>
        <v>0.49269311064718163</v>
      </c>
      <c r="U6" s="7">
        <f>1/(1+T6*SUM(N6:R6))</f>
        <v>0.22085736636347977</v>
      </c>
      <c r="V6" s="9">
        <f>U6*SUM(N6:R6)+(1-U6)*SUM(E6:I6)</f>
        <v>4.697965964681222</v>
      </c>
      <c r="W6" s="1">
        <f t="shared" si="6"/>
        <v>1.4277001498818638</v>
      </c>
      <c r="X6" s="1">
        <f t="shared" si="6"/>
        <v>1.4277001498818638</v>
      </c>
      <c r="Y6" s="1">
        <f t="shared" si="7"/>
        <v>2.8554002997637276</v>
      </c>
      <c r="Z6" s="7">
        <f>SUM(W6:X6)/SUM(N6:R6)</f>
        <v>0.39878462913315454</v>
      </c>
      <c r="AA6" s="9">
        <f t="shared" si="8"/>
        <v>1.8734766149055837</v>
      </c>
      <c r="AB6" s="7">
        <f t="shared" si="9"/>
        <v>1.067534008211142</v>
      </c>
      <c r="AC6" s="10">
        <f t="shared" si="10"/>
        <v>-6.7534008211141972E-2</v>
      </c>
    </row>
    <row r="7" spans="1:29" x14ac:dyDescent="0.25">
      <c r="A7">
        <v>4</v>
      </c>
      <c r="B7">
        <v>1</v>
      </c>
      <c r="C7">
        <v>6408</v>
      </c>
      <c r="D7">
        <v>6388</v>
      </c>
      <c r="E7">
        <v>2</v>
      </c>
      <c r="F7">
        <v>5</v>
      </c>
      <c r="G7">
        <v>4</v>
      </c>
      <c r="H7">
        <v>3</v>
      </c>
      <c r="I7">
        <v>2</v>
      </c>
      <c r="J7">
        <f t="shared" si="2"/>
        <v>16</v>
      </c>
      <c r="K7">
        <v>0</v>
      </c>
      <c r="L7">
        <v>1</v>
      </c>
      <c r="M7">
        <f t="shared" si="3"/>
        <v>1</v>
      </c>
      <c r="N7" s="1">
        <f t="shared" si="4"/>
        <v>1.7120462360037649</v>
      </c>
      <c r="O7" s="1">
        <f t="shared" si="4"/>
        <v>1.7120462360037649</v>
      </c>
      <c r="P7" s="1">
        <f t="shared" si="4"/>
        <v>1.7120462360037649</v>
      </c>
      <c r="Q7" s="1">
        <f t="shared" si="4"/>
        <v>1.7120462360037649</v>
      </c>
      <c r="R7" s="1">
        <f t="shared" si="4"/>
        <v>1.7120462360037649</v>
      </c>
      <c r="S7" s="1">
        <f t="shared" si="5"/>
        <v>8.5602311800188247</v>
      </c>
      <c r="T7" s="7">
        <f>0.236/B7</f>
        <v>0.23599999999999999</v>
      </c>
      <c r="U7" s="7">
        <f>1/(1+T7*SUM(N7:R7))</f>
        <v>0.33110230436800642</v>
      </c>
      <c r="V7" s="9">
        <f>U7*SUM(N7:R7)+(1-U7)*SUM(E7:I7)</f>
        <v>13.536675399738989</v>
      </c>
      <c r="W7" s="1">
        <f t="shared" si="6"/>
        <v>1.7067027708476983</v>
      </c>
      <c r="X7" s="1">
        <f t="shared" si="6"/>
        <v>1.7067027708476983</v>
      </c>
      <c r="Y7" s="1">
        <f t="shared" si="7"/>
        <v>3.4134055416953966</v>
      </c>
      <c r="Z7" s="7">
        <f>SUM(W7:X7)/SUM(N7:R7)</f>
        <v>0.39875156054931338</v>
      </c>
      <c r="AA7" s="9">
        <f t="shared" si="8"/>
        <v>5.3977704402954227</v>
      </c>
      <c r="AB7" s="7">
        <f t="shared" si="9"/>
        <v>0.18526167629041843</v>
      </c>
      <c r="AC7" s="10">
        <f t="shared" si="10"/>
        <v>0.81473832370958155</v>
      </c>
    </row>
    <row r="8" spans="1:29" x14ac:dyDescent="0.25">
      <c r="A8">
        <v>5</v>
      </c>
      <c r="B8">
        <v>0.45900000000000002</v>
      </c>
      <c r="C8">
        <v>6402</v>
      </c>
      <c r="D8">
        <v>6382</v>
      </c>
      <c r="E8">
        <v>0</v>
      </c>
      <c r="F8">
        <v>0</v>
      </c>
      <c r="G8">
        <v>1</v>
      </c>
      <c r="H8">
        <v>0</v>
      </c>
      <c r="I8">
        <v>0</v>
      </c>
      <c r="J8">
        <f t="shared" si="2"/>
        <v>1</v>
      </c>
      <c r="K8">
        <v>0</v>
      </c>
      <c r="L8">
        <v>1</v>
      </c>
      <c r="M8">
        <f t="shared" si="3"/>
        <v>1</v>
      </c>
      <c r="N8" s="1">
        <f t="shared" si="4"/>
        <v>0.78509342717373776</v>
      </c>
      <c r="O8" s="1">
        <f t="shared" si="4"/>
        <v>0.78509342717373776</v>
      </c>
      <c r="P8" s="1">
        <f t="shared" si="4"/>
        <v>0.78509342717373776</v>
      </c>
      <c r="Q8" s="1">
        <f t="shared" si="4"/>
        <v>0.78509342717373776</v>
      </c>
      <c r="R8" s="1">
        <f t="shared" si="4"/>
        <v>0.78509342717373776</v>
      </c>
      <c r="S8" s="1">
        <f t="shared" si="5"/>
        <v>3.925467135868689</v>
      </c>
      <c r="T8" s="7">
        <f>0.236/B8</f>
        <v>0.5141612200435729</v>
      </c>
      <c r="U8" s="7">
        <f>1/(1+T8*SUM(N8:R8))</f>
        <v>0.33130980658351578</v>
      </c>
      <c r="V8" s="9">
        <f>U8*SUM(N8:R8)+(1-U8)*SUM(E8:I8)</f>
        <v>1.9692359509510871</v>
      </c>
      <c r="W8" s="1">
        <f t="shared" si="6"/>
        <v>0.78264077666710319</v>
      </c>
      <c r="X8" s="1">
        <f t="shared" si="6"/>
        <v>0.78264077666710319</v>
      </c>
      <c r="Y8" s="1">
        <f t="shared" si="7"/>
        <v>1.5652815533342064</v>
      </c>
      <c r="Z8" s="7">
        <f>SUM(W8:X8)/SUM(N8:R8)</f>
        <v>0.39875039050296784</v>
      </c>
      <c r="AA8" s="9">
        <f t="shared" si="8"/>
        <v>0.78523360443422918</v>
      </c>
      <c r="AB8" s="7">
        <f t="shared" si="9"/>
        <v>1.2735063735848553</v>
      </c>
      <c r="AC8" s="10">
        <f t="shared" si="10"/>
        <v>-0.2735063735848553</v>
      </c>
    </row>
    <row r="9" spans="1:29" x14ac:dyDescent="0.25">
      <c r="A9">
        <v>6</v>
      </c>
      <c r="B9">
        <v>0.5</v>
      </c>
      <c r="C9">
        <v>6268</v>
      </c>
      <c r="D9">
        <v>6250</v>
      </c>
      <c r="E9">
        <v>1</v>
      </c>
      <c r="F9">
        <v>1</v>
      </c>
      <c r="G9">
        <v>0</v>
      </c>
      <c r="H9">
        <v>2</v>
      </c>
      <c r="I9">
        <v>1</v>
      </c>
      <c r="J9">
        <f t="shared" si="2"/>
        <v>5</v>
      </c>
      <c r="K9">
        <v>1</v>
      </c>
      <c r="L9">
        <v>0</v>
      </c>
      <c r="M9">
        <f t="shared" si="3"/>
        <v>1</v>
      </c>
      <c r="N9" s="1">
        <f t="shared" si="4"/>
        <v>0.83732098995564908</v>
      </c>
      <c r="O9" s="1">
        <f t="shared" si="4"/>
        <v>0.83732098995564908</v>
      </c>
      <c r="P9" s="1">
        <f t="shared" si="4"/>
        <v>0.83732098995564908</v>
      </c>
      <c r="Q9" s="1">
        <f t="shared" si="4"/>
        <v>0.83732098995564908</v>
      </c>
      <c r="R9" s="1">
        <f t="shared" si="4"/>
        <v>0.83732098995564908</v>
      </c>
      <c r="S9" s="1">
        <f t="shared" si="5"/>
        <v>4.1866049497782454</v>
      </c>
      <c r="T9" s="7">
        <f>0.236/B9</f>
        <v>0.47199999999999998</v>
      </c>
      <c r="U9" s="7">
        <f>1/(1+T9*SUM(N9:R9))</f>
        <v>0.33601275094627264</v>
      </c>
      <c r="V9" s="9">
        <f>U9*SUM(N9:R9)+(1-U9)*SUM(E9:I9)</f>
        <v>4.7266888915689069</v>
      </c>
      <c r="W9" s="1">
        <f t="shared" si="6"/>
        <v>0.83491643063541909</v>
      </c>
      <c r="X9" s="1">
        <f t="shared" si="6"/>
        <v>0.83491643063541909</v>
      </c>
      <c r="Y9" s="1">
        <f t="shared" si="7"/>
        <v>1.6698328612708382</v>
      </c>
      <c r="Z9" s="7">
        <f>SUM(W9:X9)/SUM(N9:R9)</f>
        <v>0.39885130823229104</v>
      </c>
      <c r="AA9" s="9">
        <f t="shared" si="8"/>
        <v>1.8852460480092961</v>
      </c>
      <c r="AB9" s="7">
        <f t="shared" si="9"/>
        <v>0.53043474142589431</v>
      </c>
      <c r="AC9" s="10">
        <f t="shared" si="10"/>
        <v>0.46956525857410569</v>
      </c>
    </row>
    <row r="10" spans="1:29" x14ac:dyDescent="0.25">
      <c r="A10">
        <v>7</v>
      </c>
      <c r="B10">
        <v>0.98699999999999999</v>
      </c>
      <c r="C10">
        <v>6268</v>
      </c>
      <c r="D10">
        <v>6250</v>
      </c>
      <c r="E10">
        <v>4</v>
      </c>
      <c r="F10">
        <v>3</v>
      </c>
      <c r="G10">
        <v>3</v>
      </c>
      <c r="H10">
        <v>4</v>
      </c>
      <c r="I10">
        <v>3</v>
      </c>
      <c r="J10">
        <f t="shared" si="2"/>
        <v>17</v>
      </c>
      <c r="K10">
        <v>6</v>
      </c>
      <c r="L10">
        <v>3</v>
      </c>
      <c r="M10">
        <f t="shared" si="3"/>
        <v>9</v>
      </c>
      <c r="N10" s="1">
        <f t="shared" si="4"/>
        <v>1.6528716341724512</v>
      </c>
      <c r="O10" s="1">
        <f t="shared" si="4"/>
        <v>1.6528716341724512</v>
      </c>
      <c r="P10" s="1">
        <f t="shared" si="4"/>
        <v>1.6528716341724512</v>
      </c>
      <c r="Q10" s="1">
        <f t="shared" si="4"/>
        <v>1.6528716341724512</v>
      </c>
      <c r="R10" s="1">
        <f t="shared" si="4"/>
        <v>1.6528716341724512</v>
      </c>
      <c r="S10" s="1">
        <f t="shared" si="5"/>
        <v>8.2643581708622555</v>
      </c>
      <c r="T10" s="7">
        <f>0.236/B10</f>
        <v>0.23910840932117527</v>
      </c>
      <c r="U10" s="7">
        <f>1/(1+T10*SUM(N10:R10))</f>
        <v>0.33601275094627264</v>
      </c>
      <c r="V10" s="9">
        <f>U10*SUM(N10:R10)+(1-U10)*SUM(E10:I10)</f>
        <v>14.064712957710096</v>
      </c>
      <c r="W10" s="1">
        <f t="shared" si="6"/>
        <v>1.6481250340743172</v>
      </c>
      <c r="X10" s="1">
        <f t="shared" si="6"/>
        <v>1.6481250340743172</v>
      </c>
      <c r="Y10" s="1">
        <f t="shared" si="7"/>
        <v>3.2962500681486344</v>
      </c>
      <c r="Z10" s="7">
        <f>SUM(W10:X10)/SUM(N10:R10)</f>
        <v>0.39885130823229104</v>
      </c>
      <c r="AA10" s="9">
        <f t="shared" si="8"/>
        <v>5.6097291630943271</v>
      </c>
      <c r="AB10" s="7">
        <f t="shared" si="9"/>
        <v>1.60435552917774</v>
      </c>
      <c r="AC10" s="10">
        <f t="shared" si="10"/>
        <v>-0.60435552917774005</v>
      </c>
    </row>
    <row r="11" spans="1:29" x14ac:dyDescent="0.25">
      <c r="A11">
        <v>8</v>
      </c>
      <c r="B11">
        <v>0.71</v>
      </c>
      <c r="C11">
        <v>5503</v>
      </c>
      <c r="D11">
        <v>5061</v>
      </c>
      <c r="E11">
        <v>4</v>
      </c>
      <c r="F11">
        <v>3</v>
      </c>
      <c r="G11">
        <v>1</v>
      </c>
      <c r="H11">
        <v>1</v>
      </c>
      <c r="I11">
        <v>3</v>
      </c>
      <c r="J11">
        <f t="shared" si="2"/>
        <v>12</v>
      </c>
      <c r="K11">
        <v>0</v>
      </c>
      <c r="L11">
        <v>0</v>
      </c>
      <c r="M11">
        <f t="shared" si="3"/>
        <v>0</v>
      </c>
      <c r="N11" s="1">
        <f t="shared" si="4"/>
        <v>1.0438806507611407</v>
      </c>
      <c r="O11" s="1">
        <f t="shared" si="4"/>
        <v>1.0438806507611407</v>
      </c>
      <c r="P11" s="1">
        <f t="shared" si="4"/>
        <v>1.0438806507611407</v>
      </c>
      <c r="Q11" s="1">
        <f t="shared" si="4"/>
        <v>1.0438806507611407</v>
      </c>
      <c r="R11" s="1">
        <f t="shared" si="4"/>
        <v>1.0438806507611407</v>
      </c>
      <c r="S11" s="1">
        <f t="shared" si="5"/>
        <v>5.2194032538057034</v>
      </c>
      <c r="T11" s="7">
        <f>0.236/B11</f>
        <v>0.3323943661971831</v>
      </c>
      <c r="U11" s="7">
        <f>1/(1+T11*SUM(N11:R11))</f>
        <v>0.36564405043470022</v>
      </c>
      <c r="V11" s="9">
        <f>U11*SUM(N11:R11)+(1-U11)*SUM(E11:I11)</f>
        <v>9.5207151413571687</v>
      </c>
      <c r="W11" s="1">
        <f t="shared" si="6"/>
        <v>0.96003633899729834</v>
      </c>
      <c r="X11" s="1">
        <f t="shared" si="6"/>
        <v>0.96003633899729834</v>
      </c>
      <c r="Y11" s="1">
        <f t="shared" si="7"/>
        <v>1.9200726779945967</v>
      </c>
      <c r="Z11" s="7">
        <f>SUM(W11:X11)/SUM(N11:R11)</f>
        <v>0.36787206978011994</v>
      </c>
      <c r="AA11" s="9">
        <f t="shared" si="8"/>
        <v>3.5024051848379889</v>
      </c>
      <c r="AB11" s="7">
        <f t="shared" si="9"/>
        <v>0</v>
      </c>
      <c r="AC11" s="10">
        <f t="shared" si="10"/>
        <v>1</v>
      </c>
    </row>
    <row r="12" spans="1:29" x14ac:dyDescent="0.25">
      <c r="A12">
        <v>9</v>
      </c>
      <c r="B12">
        <v>0.88</v>
      </c>
      <c r="C12">
        <v>5523</v>
      </c>
      <c r="D12">
        <v>5024</v>
      </c>
      <c r="E12">
        <v>2</v>
      </c>
      <c r="F12">
        <v>0</v>
      </c>
      <c r="G12">
        <v>6</v>
      </c>
      <c r="H12">
        <v>0</v>
      </c>
      <c r="I12">
        <v>0</v>
      </c>
      <c r="J12">
        <f t="shared" si="2"/>
        <v>8</v>
      </c>
      <c r="K12">
        <v>0</v>
      </c>
      <c r="L12">
        <v>0</v>
      </c>
      <c r="M12">
        <f t="shared" si="3"/>
        <v>0</v>
      </c>
      <c r="N12" s="1">
        <f t="shared" si="4"/>
        <v>1.2985261545060767</v>
      </c>
      <c r="O12" s="1">
        <f t="shared" si="4"/>
        <v>1.2985261545060767</v>
      </c>
      <c r="P12" s="1">
        <f t="shared" si="4"/>
        <v>1.2985261545060767</v>
      </c>
      <c r="Q12" s="1">
        <f t="shared" si="4"/>
        <v>1.2985261545060767</v>
      </c>
      <c r="R12" s="1">
        <f t="shared" si="4"/>
        <v>1.2985261545060767</v>
      </c>
      <c r="S12" s="1">
        <f t="shared" si="5"/>
        <v>6.4926307725303829</v>
      </c>
      <c r="T12" s="7">
        <f>0.236/B12</f>
        <v>0.26818181818181819</v>
      </c>
      <c r="U12" s="7">
        <f>1/(1+T12*SUM(N12:R12))</f>
        <v>0.36480300026701479</v>
      </c>
      <c r="V12" s="9">
        <f>U12*SUM(N12:R12)+(1-U12)*SUM(E12:I12)</f>
        <v>7.4501071833089103</v>
      </c>
      <c r="W12" s="1">
        <f t="shared" si="6"/>
        <v>1.1812050335394766</v>
      </c>
      <c r="X12" s="1">
        <f t="shared" si="6"/>
        <v>1.1812050335394766</v>
      </c>
      <c r="Y12" s="1">
        <f t="shared" si="7"/>
        <v>2.3624100670789532</v>
      </c>
      <c r="Z12" s="7">
        <f>SUM(W12:X12)/SUM(N12:R12)</f>
        <v>0.36386022089444148</v>
      </c>
      <c r="AA12" s="9">
        <f t="shared" si="8"/>
        <v>2.7107976454060454</v>
      </c>
      <c r="AB12" s="7">
        <f t="shared" si="9"/>
        <v>0</v>
      </c>
      <c r="AC12" s="10">
        <f t="shared" si="10"/>
        <v>1</v>
      </c>
    </row>
    <row r="13" spans="1:29" x14ac:dyDescent="0.25">
      <c r="A13">
        <v>10</v>
      </c>
      <c r="B13">
        <v>0.72</v>
      </c>
      <c r="C13">
        <v>5523</v>
      </c>
      <c r="D13">
        <v>5024</v>
      </c>
      <c r="E13">
        <v>1</v>
      </c>
      <c r="F13">
        <v>0</v>
      </c>
      <c r="G13">
        <v>1</v>
      </c>
      <c r="H13">
        <v>1</v>
      </c>
      <c r="I13">
        <v>0</v>
      </c>
      <c r="J13">
        <f t="shared" si="2"/>
        <v>3</v>
      </c>
      <c r="K13">
        <v>0</v>
      </c>
      <c r="L13">
        <v>0</v>
      </c>
      <c r="M13">
        <f t="shared" si="3"/>
        <v>0</v>
      </c>
      <c r="N13" s="1">
        <f t="shared" si="4"/>
        <v>1.0624304900504262</v>
      </c>
      <c r="O13" s="1">
        <f t="shared" si="4"/>
        <v>1.0624304900504262</v>
      </c>
      <c r="P13" s="1">
        <f t="shared" si="4"/>
        <v>1.0624304900504262</v>
      </c>
      <c r="Q13" s="1">
        <f t="shared" si="4"/>
        <v>1.0624304900504262</v>
      </c>
      <c r="R13" s="1">
        <f t="shared" si="4"/>
        <v>1.0624304900504262</v>
      </c>
      <c r="S13" s="1">
        <f t="shared" si="5"/>
        <v>5.3121524502521309</v>
      </c>
      <c r="T13" s="7">
        <f>0.236/B13</f>
        <v>0.32777777777777778</v>
      </c>
      <c r="U13" s="7">
        <f>1/(1+T13*SUM(N13:R13))</f>
        <v>0.36480300026701479</v>
      </c>
      <c r="V13" s="9">
        <f>U13*SUM(N13:R13)+(1-U13)*SUM(E13:I13)</f>
        <v>3.8434801509267071</v>
      </c>
      <c r="W13" s="1">
        <f t="shared" si="6"/>
        <v>0.96644048198684429</v>
      </c>
      <c r="X13" s="1">
        <f t="shared" si="6"/>
        <v>0.96644048198684429</v>
      </c>
      <c r="Y13" s="1">
        <f t="shared" si="7"/>
        <v>1.9328809639736886</v>
      </c>
      <c r="Z13" s="7">
        <f>SUM(W13:X13)/SUM(N13:R13)</f>
        <v>0.36386022089444142</v>
      </c>
      <c r="AA13" s="9">
        <f t="shared" si="8"/>
        <v>1.3984895367195926</v>
      </c>
      <c r="AB13" s="7">
        <f t="shared" si="9"/>
        <v>0</v>
      </c>
      <c r="AC13" s="10">
        <f t="shared" si="10"/>
        <v>1</v>
      </c>
    </row>
    <row r="14" spans="1:29" x14ac:dyDescent="0.25">
      <c r="A14">
        <v>11</v>
      </c>
      <c r="B14">
        <v>0.78</v>
      </c>
      <c r="C14">
        <v>5523</v>
      </c>
      <c r="D14">
        <v>5024</v>
      </c>
      <c r="E14">
        <v>1</v>
      </c>
      <c r="F14">
        <v>4</v>
      </c>
      <c r="G14">
        <v>2</v>
      </c>
      <c r="H14">
        <v>1</v>
      </c>
      <c r="I14">
        <v>1</v>
      </c>
      <c r="J14">
        <f t="shared" si="2"/>
        <v>9</v>
      </c>
      <c r="K14">
        <v>3</v>
      </c>
      <c r="L14">
        <v>2</v>
      </c>
      <c r="M14">
        <f t="shared" si="3"/>
        <v>5</v>
      </c>
      <c r="N14" s="1">
        <f t="shared" si="4"/>
        <v>1.1509663642212953</v>
      </c>
      <c r="O14" s="1">
        <f t="shared" si="4"/>
        <v>1.1509663642212953</v>
      </c>
      <c r="P14" s="1">
        <f t="shared" si="4"/>
        <v>1.1509663642212953</v>
      </c>
      <c r="Q14" s="1">
        <f t="shared" si="4"/>
        <v>1.1509663642212953</v>
      </c>
      <c r="R14" s="1">
        <f t="shared" si="4"/>
        <v>1.1509663642212953</v>
      </c>
      <c r="S14" s="1">
        <f t="shared" si="5"/>
        <v>5.7548318211064764</v>
      </c>
      <c r="T14" s="7">
        <f>0.236/B14</f>
        <v>0.30256410256410254</v>
      </c>
      <c r="U14" s="7">
        <f>1/(1+T14*SUM(N14:R14))</f>
        <v>0.36480300026701479</v>
      </c>
      <c r="V14" s="9">
        <f>U14*SUM(N14:R14)+(1-U14)*SUM(E14:I14)</f>
        <v>7.8161529119685973</v>
      </c>
      <c r="W14" s="1">
        <f t="shared" si="6"/>
        <v>1.0469771888190815</v>
      </c>
      <c r="X14" s="1">
        <f t="shared" si="6"/>
        <v>1.0469771888190815</v>
      </c>
      <c r="Y14" s="1">
        <f t="shared" si="7"/>
        <v>2.0939543776381631</v>
      </c>
      <c r="Z14" s="7">
        <f>SUM(W14:X14)/SUM(N14:R14)</f>
        <v>0.36386022089444142</v>
      </c>
      <c r="AA14" s="9">
        <f t="shared" si="8"/>
        <v>2.8439871250936255</v>
      </c>
      <c r="AB14" s="7">
        <f t="shared" si="9"/>
        <v>1.758095160095142</v>
      </c>
      <c r="AC14" s="10">
        <f t="shared" si="10"/>
        <v>-0.758095160095142</v>
      </c>
    </row>
    <row r="15" spans="1:29" x14ac:dyDescent="0.25">
      <c r="A15">
        <v>12</v>
      </c>
      <c r="B15">
        <v>1.1100000000000001</v>
      </c>
      <c r="C15">
        <v>5523</v>
      </c>
      <c r="D15">
        <v>5024</v>
      </c>
      <c r="E15">
        <v>1</v>
      </c>
      <c r="F15">
        <v>0</v>
      </c>
      <c r="G15">
        <v>2</v>
      </c>
      <c r="H15">
        <v>4</v>
      </c>
      <c r="I15">
        <v>2</v>
      </c>
      <c r="J15">
        <f t="shared" si="2"/>
        <v>9</v>
      </c>
      <c r="K15">
        <v>4</v>
      </c>
      <c r="L15">
        <v>2</v>
      </c>
      <c r="M15">
        <f t="shared" si="3"/>
        <v>6</v>
      </c>
      <c r="N15" s="1">
        <f t="shared" si="4"/>
        <v>1.6379136721610741</v>
      </c>
      <c r="O15" s="1">
        <f t="shared" si="4"/>
        <v>1.6379136721610741</v>
      </c>
      <c r="P15" s="1">
        <f t="shared" si="4"/>
        <v>1.6379136721610741</v>
      </c>
      <c r="Q15" s="1">
        <f t="shared" si="4"/>
        <v>1.6379136721610741</v>
      </c>
      <c r="R15" s="1">
        <f t="shared" si="4"/>
        <v>1.6379136721610741</v>
      </c>
      <c r="S15" s="1">
        <f t="shared" si="5"/>
        <v>8.1895683608053709</v>
      </c>
      <c r="T15" s="7">
        <f>0.236/B15</f>
        <v>0.21261261261261258</v>
      </c>
      <c r="U15" s="7">
        <f>1/(1+T15*SUM(N15:R15))</f>
        <v>0.36480300026701479</v>
      </c>
      <c r="V15" s="9">
        <f>U15*SUM(N15:R15)+(1-U15)*SUM(E15:I15)</f>
        <v>8.7043521065104841</v>
      </c>
      <c r="W15" s="1">
        <f t="shared" si="6"/>
        <v>1.4899290763963853</v>
      </c>
      <c r="X15" s="1">
        <f t="shared" si="6"/>
        <v>1.4899290763963853</v>
      </c>
      <c r="Y15" s="1">
        <f t="shared" si="7"/>
        <v>2.9798581527927706</v>
      </c>
      <c r="Z15" s="7">
        <f>SUM(W15:X15)/SUM(N15:R15)</f>
        <v>0.36386022089444137</v>
      </c>
      <c r="AA15" s="9">
        <f t="shared" si="8"/>
        <v>3.1671674802179006</v>
      </c>
      <c r="AB15" s="7">
        <f t="shared" si="9"/>
        <v>1.8944372337351736</v>
      </c>
      <c r="AC15" s="10">
        <f t="shared" si="10"/>
        <v>-0.89443723373517359</v>
      </c>
    </row>
    <row r="16" spans="1:29" x14ac:dyDescent="0.25">
      <c r="A16">
        <v>13</v>
      </c>
      <c r="B16">
        <v>0.92</v>
      </c>
      <c r="C16">
        <v>5523</v>
      </c>
      <c r="D16">
        <v>5024</v>
      </c>
      <c r="E16">
        <v>3</v>
      </c>
      <c r="F16">
        <v>2</v>
      </c>
      <c r="G16">
        <v>3</v>
      </c>
      <c r="H16">
        <v>3</v>
      </c>
      <c r="I16">
        <v>5</v>
      </c>
      <c r="J16">
        <f t="shared" si="2"/>
        <v>16</v>
      </c>
      <c r="K16">
        <v>0</v>
      </c>
      <c r="L16">
        <v>1</v>
      </c>
      <c r="M16">
        <f t="shared" si="3"/>
        <v>1</v>
      </c>
      <c r="N16" s="1">
        <f t="shared" si="4"/>
        <v>1.3575500706199892</v>
      </c>
      <c r="O16" s="1">
        <f t="shared" si="4"/>
        <v>1.3575500706199892</v>
      </c>
      <c r="P16" s="1">
        <f t="shared" si="4"/>
        <v>1.3575500706199892</v>
      </c>
      <c r="Q16" s="1">
        <f t="shared" si="4"/>
        <v>1.3575500706199892</v>
      </c>
      <c r="R16" s="1">
        <f t="shared" si="4"/>
        <v>1.3575500706199892</v>
      </c>
      <c r="S16" s="1">
        <f t="shared" si="5"/>
        <v>6.7877503530999466</v>
      </c>
      <c r="T16" s="7">
        <f>0.236/B16</f>
        <v>0.25652173913043474</v>
      </c>
      <c r="U16" s="7">
        <f>1/(1+T16*SUM(N16:R16))</f>
        <v>0.36480300026701479</v>
      </c>
      <c r="V16" s="9">
        <f>U16*SUM(N16:R16)+(1-U16)*SUM(E16:I16)</f>
        <v>12.639343689602113</v>
      </c>
      <c r="W16" s="1">
        <f t="shared" si="6"/>
        <v>1.2348961714276345</v>
      </c>
      <c r="X16" s="1">
        <f t="shared" si="6"/>
        <v>1.2348961714276345</v>
      </c>
      <c r="Y16" s="1">
        <f t="shared" si="7"/>
        <v>2.4697923428552691</v>
      </c>
      <c r="Z16" s="7">
        <f>SUM(W16:X16)/SUM(N16:R16)</f>
        <v>0.36386022089444137</v>
      </c>
      <c r="AA16" s="9">
        <f t="shared" si="8"/>
        <v>4.5989543868593881</v>
      </c>
      <c r="AB16" s="7">
        <f t="shared" si="9"/>
        <v>0.21744073019234639</v>
      </c>
      <c r="AC16" s="10">
        <f t="shared" si="10"/>
        <v>0.78255926980765356</v>
      </c>
    </row>
  </sheetData>
  <mergeCells count="4">
    <mergeCell ref="C2:D2"/>
    <mergeCell ref="E2:I2"/>
    <mergeCell ref="K2:L2"/>
    <mergeCell ref="N2:R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Indiana University-Purdue University Fort Wayne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Promothes Saha</dc:creator>
  <cp:lastModifiedBy>Shibely</cp:lastModifiedBy>
  <dcterms:created xsi:type="dcterms:W3CDTF">2019-11-20T19:10:43Z</dcterms:created>
  <dcterms:modified xsi:type="dcterms:W3CDTF">2019-11-21T05:17:01Z</dcterms:modified>
</cp:coreProperties>
</file>