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hap\Dropbox\Courses\1. Fall 2018 CE 45000 - Urban Transportation Planning\Fall 2018 Transport Policy and Planning\Exams\Exam 1\Solution\"/>
    </mc:Choice>
  </mc:AlternateContent>
  <bookViews>
    <workbookView minimized="1" xWindow="0" yWindow="0" windowWidth="21570" windowHeight="8160" firstSheet="2" activeTab="2"/>
  </bookViews>
  <sheets>
    <sheet name="Problem 1" sheetId="1" r:id="rId1"/>
    <sheet name="Problem 2" sheetId="2" r:id="rId2"/>
    <sheet name="Problem 3" sheetId="3" r:id="rId3"/>
    <sheet name="Problem 4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I5" i="4"/>
  <c r="I6" i="4"/>
  <c r="I3" i="4"/>
  <c r="G3" i="4"/>
  <c r="G4" i="4"/>
  <c r="G5" i="4"/>
  <c r="G6" i="4"/>
  <c r="G2" i="4"/>
  <c r="F2" i="4"/>
  <c r="E3" i="4"/>
  <c r="E4" i="4"/>
  <c r="E5" i="4"/>
  <c r="E6" i="4"/>
  <c r="E2" i="4"/>
  <c r="D2" i="4"/>
  <c r="C4" i="4"/>
  <c r="C5" i="4" s="1"/>
  <c r="C6" i="4" s="1"/>
  <c r="C3" i="4"/>
  <c r="B4" i="4"/>
  <c r="B5" i="4"/>
  <c r="B6" i="4"/>
  <c r="B3" i="4"/>
  <c r="D3" i="4" l="1"/>
  <c r="F3" i="4" s="1"/>
  <c r="J3" i="4" s="1"/>
  <c r="J2" i="4"/>
  <c r="D4" i="4" l="1"/>
  <c r="C6" i="3"/>
  <c r="B6" i="3"/>
  <c r="E2" i="3"/>
  <c r="E3" i="3"/>
  <c r="B7" i="2"/>
  <c r="B1" i="2"/>
  <c r="B2" i="2"/>
  <c r="B19" i="2" s="1"/>
  <c r="B3" i="2"/>
  <c r="C3" i="2" s="1"/>
  <c r="B4" i="2"/>
  <c r="C4" i="2" s="1"/>
  <c r="B5" i="2"/>
  <c r="C5" i="2" s="1"/>
  <c r="B6" i="2"/>
  <c r="B8" i="2"/>
  <c r="B10" i="2"/>
  <c r="B11" i="2"/>
  <c r="B12" i="2"/>
  <c r="B13" i="2"/>
  <c r="C13" i="2" s="1"/>
  <c r="B14" i="2"/>
  <c r="C14" i="2" s="1"/>
  <c r="B15" i="2"/>
  <c r="C15" i="2" s="1"/>
  <c r="B16" i="2"/>
  <c r="B17" i="2"/>
  <c r="B18" i="2"/>
  <c r="C12" i="2" l="1"/>
  <c r="C11" i="2"/>
  <c r="C2" i="2"/>
  <c r="C9" i="2"/>
  <c r="C17" i="2"/>
  <c r="C10" i="2"/>
  <c r="C18" i="2"/>
  <c r="C7" i="2"/>
  <c r="C8" i="2"/>
  <c r="C16" i="2"/>
  <c r="C6" i="2"/>
  <c r="D5" i="4"/>
  <c r="F4" i="4"/>
  <c r="J4" i="4" s="1"/>
  <c r="D2" i="2" l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C19" i="2"/>
  <c r="D6" i="4"/>
  <c r="F5" i="4"/>
  <c r="J5" i="4" s="1"/>
  <c r="F6" i="4" l="1"/>
  <c r="J6" i="4" s="1"/>
  <c r="I4" i="1" l="1"/>
  <c r="I3" i="1"/>
  <c r="I2" i="1"/>
  <c r="E10" i="1"/>
  <c r="F2" i="1" s="1"/>
  <c r="E9" i="1"/>
  <c r="F8" i="1" l="1"/>
  <c r="F7" i="1"/>
  <c r="F6" i="1"/>
  <c r="F5" i="1"/>
  <c r="F4" i="1"/>
  <c r="F3" i="1"/>
  <c r="J7" i="4" l="1"/>
</calcChain>
</file>

<file path=xl/sharedStrings.xml><?xml version="1.0" encoding="utf-8"?>
<sst xmlns="http://schemas.openxmlformats.org/spreadsheetml/2006/main" count="67" uniqueCount="56">
  <si>
    <t>Days of a week</t>
  </si>
  <si>
    <t>Traffic Counts</t>
  </si>
  <si>
    <t>Saturday</t>
  </si>
  <si>
    <t>Sunday</t>
  </si>
  <si>
    <t>Monday</t>
  </si>
  <si>
    <t>Tuesday</t>
  </si>
  <si>
    <t>Wednesday</t>
  </si>
  <si>
    <t>Thursday</t>
  </si>
  <si>
    <t>Friday</t>
  </si>
  <si>
    <t>Average Daily Factor</t>
  </si>
  <si>
    <t>Total</t>
  </si>
  <si>
    <t>Average</t>
  </si>
  <si>
    <t>Average annual daily traffic</t>
  </si>
  <si>
    <t>Average annual weekday traffic</t>
  </si>
  <si>
    <t>Average annual weekend traffic</t>
  </si>
  <si>
    <t>% Freq in Group</t>
  </si>
  <si>
    <t>Range</t>
  </si>
  <si>
    <t>47-48</t>
  </si>
  <si>
    <t>15-17</t>
  </si>
  <si>
    <t>17-19</t>
  </si>
  <si>
    <t>19-21</t>
  </si>
  <si>
    <t>21-23</t>
  </si>
  <si>
    <t>23-25</t>
  </si>
  <si>
    <t>25-27</t>
  </si>
  <si>
    <t>27-29</t>
  </si>
  <si>
    <t>29-31</t>
  </si>
  <si>
    <t>31-33</t>
  </si>
  <si>
    <t>33-35</t>
  </si>
  <si>
    <t>35-37</t>
  </si>
  <si>
    <t>37-39</t>
  </si>
  <si>
    <t>39-41</t>
  </si>
  <si>
    <t>41-43</t>
  </si>
  <si>
    <t>43-45</t>
  </si>
  <si>
    <t>45-47</t>
  </si>
  <si>
    <t>Cum %</t>
  </si>
  <si>
    <t>Hazardous location 1</t>
  </si>
  <si>
    <t>Hazardous location 2</t>
  </si>
  <si>
    <t>Fatal crash</t>
  </si>
  <si>
    <t>Injury crash</t>
  </si>
  <si>
    <t>PDO crashes</t>
  </si>
  <si>
    <t>Cost</t>
  </si>
  <si>
    <t>Equivalent to PDO</t>
  </si>
  <si>
    <t>EPDO</t>
  </si>
  <si>
    <t>Major AADT</t>
  </si>
  <si>
    <t>Minor AADT</t>
  </si>
  <si>
    <t>Nexpected without roundbaout</t>
  </si>
  <si>
    <t>Nexpected with roundabout</t>
  </si>
  <si>
    <t>Difference</t>
  </si>
  <si>
    <t>Benefits</t>
  </si>
  <si>
    <t>Year</t>
  </si>
  <si>
    <t>factor</t>
  </si>
  <si>
    <t>Year 1</t>
  </si>
  <si>
    <t>Year 2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</si>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</sst>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0" fontId="3" fillId="0" borderId="2" xfId="0" applyFont="1" applyFill="1" applyBorder="1" applyAlignment="1">
      <alignment horizontal="center"/>
    </xf>
    <xf numFmtId="0" fontId="0" fillId="0" borderId="0" xfId="0" applyFill="1" applyBorder="1" applyAlignment="1"/>
    <xf numFmtId="9" fontId="0" fillId="0" borderId="0" xfId="3" applyFont="1"/>
    <xf numFmtId="9" fontId="0" fillId="0" borderId="0" xfId="0" applyNumberFormat="1"/>
    <xf numFmtId="0" fontId="0" fillId="0" borderId="0" xfId="0" quotePrefix="1"/>
    <xf numFmtId="6" fontId="0" fillId="0" borderId="0" xfId="0" applyNumberFormat="1"/>
    <xf numFmtId="166" fontId="0" fillId="0" borderId="0" xfId="2" applyNumberFormat="1" applyFont="1"/>
    <xf numFmtId="1" fontId="0" fillId="0" borderId="0" xfId="2" applyNumberFormat="1" applyFont="1"/>
    <xf numFmtId="166" fontId="0" fillId="0" borderId="0" xfId="0" applyNumberFormat="1"/>
    <xf numFmtId="166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hap/Dropbox/Courses/1.%20Fall%202018%20CE%2045000%20-%20Urban%20Transportation%20Planning/Fall%202018%20Transport%20Policy%20and%20Planning/Homeworks/Homework%201/Solution/Homework%201%20Dataset%203_Sol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N2" t="str">
            <v>Frequency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5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11</v>
          </cell>
        </row>
        <row r="9">
          <cell r="N9">
            <v>25</v>
          </cell>
        </row>
        <row r="11">
          <cell r="N11">
            <v>5</v>
          </cell>
        </row>
        <row r="12">
          <cell r="N12">
            <v>1</v>
          </cell>
        </row>
        <row r="13">
          <cell r="N13">
            <v>1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1</v>
          </cell>
        </row>
        <row r="18">
          <cell r="N18">
            <v>3</v>
          </cell>
        </row>
        <row r="19">
          <cell r="N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H10" sqref="H10"/>
    </sheetView>
  </sheetViews>
  <sheetFormatPr defaultRowHeight="15.75" x14ac:dyDescent="0.25"/>
  <cols>
    <col min="1" max="1" width="22.75" customWidth="1"/>
    <col min="2" max="2" width="13" bestFit="1" customWidth="1"/>
    <col min="3" max="3" width="2.625" customWidth="1"/>
    <col min="4" max="4" width="13.875" bestFit="1" customWidth="1"/>
    <col min="5" max="5" width="13" bestFit="1" customWidth="1"/>
    <col min="6" max="6" width="19.125" bestFit="1" customWidth="1"/>
    <col min="7" max="7" width="3.25" customWidth="1"/>
    <col min="8" max="8" width="25" bestFit="1" customWidth="1"/>
  </cols>
  <sheetData>
    <row r="1" spans="1:9" x14ac:dyDescent="0.25">
      <c r="A1" s="1" t="s">
        <v>0</v>
      </c>
      <c r="B1" s="1" t="s">
        <v>1</v>
      </c>
      <c r="D1" s="1" t="s">
        <v>0</v>
      </c>
      <c r="E1" s="1" t="s">
        <v>1</v>
      </c>
      <c r="F1" s="1" t="s">
        <v>9</v>
      </c>
    </row>
    <row r="2" spans="1:9" x14ac:dyDescent="0.25">
      <c r="A2" t="s">
        <v>2</v>
      </c>
      <c r="B2">
        <v>1500</v>
      </c>
      <c r="D2" t="s">
        <v>2</v>
      </c>
      <c r="E2" s="6">
        <v>1500</v>
      </c>
      <c r="F2" s="2">
        <f t="shared" ref="F2:F8" si="0">$E$10/E2</f>
        <v>2.8190476190476188</v>
      </c>
      <c r="H2" t="s">
        <v>12</v>
      </c>
      <c r="I2" s="8">
        <f>AVERAGE(E2:E8)</f>
        <v>4228.5714285714284</v>
      </c>
    </row>
    <row r="3" spans="1:9" x14ac:dyDescent="0.25">
      <c r="A3" t="s">
        <v>3</v>
      </c>
      <c r="B3">
        <v>2000</v>
      </c>
      <c r="D3" t="s">
        <v>3</v>
      </c>
      <c r="E3" s="6">
        <v>2000</v>
      </c>
      <c r="F3" s="2">
        <f t="shared" si="0"/>
        <v>2.1142857142857143</v>
      </c>
      <c r="H3" t="s">
        <v>13</v>
      </c>
      <c r="I3" s="8">
        <f>AVERAGE(E4:E8)</f>
        <v>5220</v>
      </c>
    </row>
    <row r="4" spans="1:9" x14ac:dyDescent="0.25">
      <c r="A4" t="s">
        <v>4</v>
      </c>
      <c r="B4">
        <v>5000</v>
      </c>
      <c r="D4" t="s">
        <v>4</v>
      </c>
      <c r="E4" s="6">
        <v>5000</v>
      </c>
      <c r="F4" s="2">
        <f t="shared" si="0"/>
        <v>0.84571428571428564</v>
      </c>
      <c r="H4" t="s">
        <v>14</v>
      </c>
      <c r="I4" s="8">
        <f>AVERAGE(E2:E3)</f>
        <v>1750</v>
      </c>
    </row>
    <row r="5" spans="1:9" x14ac:dyDescent="0.25">
      <c r="A5" t="s">
        <v>5</v>
      </c>
      <c r="B5">
        <v>5500</v>
      </c>
      <c r="D5" t="s">
        <v>5</v>
      </c>
      <c r="E5" s="6">
        <v>5500</v>
      </c>
      <c r="F5" s="2">
        <f t="shared" si="0"/>
        <v>0.76883116883116875</v>
      </c>
    </row>
    <row r="6" spans="1:9" x14ac:dyDescent="0.25">
      <c r="A6" t="s">
        <v>6</v>
      </c>
      <c r="B6">
        <v>5600</v>
      </c>
      <c r="D6" t="s">
        <v>6</v>
      </c>
      <c r="E6" s="6">
        <v>5600</v>
      </c>
      <c r="F6" s="2">
        <f t="shared" si="0"/>
        <v>0.75510204081632648</v>
      </c>
    </row>
    <row r="7" spans="1:9" x14ac:dyDescent="0.25">
      <c r="A7" t="s">
        <v>7</v>
      </c>
      <c r="B7">
        <v>5200</v>
      </c>
      <c r="D7" t="s">
        <v>7</v>
      </c>
      <c r="E7" s="6">
        <v>5200</v>
      </c>
      <c r="F7" s="2">
        <f t="shared" si="0"/>
        <v>0.81318681318681318</v>
      </c>
    </row>
    <row r="8" spans="1:9" x14ac:dyDescent="0.25">
      <c r="A8" t="s">
        <v>8</v>
      </c>
      <c r="B8">
        <v>4800</v>
      </c>
      <c r="D8" t="s">
        <v>8</v>
      </c>
      <c r="E8" s="6">
        <v>4800</v>
      </c>
      <c r="F8" s="2">
        <f t="shared" si="0"/>
        <v>0.88095238095238093</v>
      </c>
    </row>
    <row r="9" spans="1:9" x14ac:dyDescent="0.25">
      <c r="D9" s="5" t="s">
        <v>10</v>
      </c>
      <c r="E9" s="7">
        <f>SUM(E2:E8)</f>
        <v>29600</v>
      </c>
    </row>
    <row r="10" spans="1:9" x14ac:dyDescent="0.25">
      <c r="D10" s="5" t="s">
        <v>11</v>
      </c>
      <c r="E10" s="7">
        <f>AVERAGE(E2:E8)</f>
        <v>4228.5714285714284</v>
      </c>
    </row>
  </sheetData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29" sqref="C29"/>
    </sheetView>
  </sheetViews>
  <sheetFormatPr defaultRowHeight="15.75" x14ac:dyDescent="0.25"/>
  <cols>
    <col min="2" max="2" width="10.125" bestFit="1" customWidth="1"/>
    <col min="3" max="3" width="15.5" bestFit="1" customWidth="1"/>
  </cols>
  <sheetData>
    <row r="1" spans="1:4" x14ac:dyDescent="0.25">
      <c r="A1" s="9" t="s">
        <v>16</v>
      </c>
      <c r="B1" s="9" t="str">
        <f>[1]Sheet1!N2</f>
        <v>Frequency</v>
      </c>
      <c r="C1" s="9" t="s">
        <v>15</v>
      </c>
      <c r="D1" s="9" t="s">
        <v>34</v>
      </c>
    </row>
    <row r="2" spans="1:4" x14ac:dyDescent="0.25">
      <c r="A2" s="13" t="s">
        <v>18</v>
      </c>
      <c r="B2" s="10">
        <f>[1]Sheet1!N3</f>
        <v>0</v>
      </c>
      <c r="C2" s="11">
        <f>B2/$B$19</f>
        <v>0</v>
      </c>
      <c r="D2" s="12">
        <f>C2</f>
        <v>0</v>
      </c>
    </row>
    <row r="3" spans="1:4" x14ac:dyDescent="0.25">
      <c r="A3" s="13" t="s">
        <v>19</v>
      </c>
      <c r="B3" s="10">
        <f>[1]Sheet1!N4</f>
        <v>0</v>
      </c>
      <c r="C3" s="11">
        <f t="shared" ref="C3:C18" si="0">B3/$B$19</f>
        <v>0</v>
      </c>
      <c r="D3" s="12">
        <f>C3+D2</f>
        <v>0</v>
      </c>
    </row>
    <row r="4" spans="1:4" x14ac:dyDescent="0.25">
      <c r="A4" s="13" t="s">
        <v>20</v>
      </c>
      <c r="B4" s="10">
        <f>[1]Sheet1!N5</f>
        <v>5</v>
      </c>
      <c r="C4" s="11">
        <f t="shared" si="0"/>
        <v>8.0645161290322578E-2</v>
      </c>
      <c r="D4" s="12">
        <f t="shared" ref="D4:D18" si="1">C4+D3</f>
        <v>8.0645161290322578E-2</v>
      </c>
    </row>
    <row r="5" spans="1:4" x14ac:dyDescent="0.25">
      <c r="A5" s="13" t="s">
        <v>21</v>
      </c>
      <c r="B5" s="10">
        <f>[1]Sheet1!N6</f>
        <v>0</v>
      </c>
      <c r="C5" s="11">
        <f t="shared" si="0"/>
        <v>0</v>
      </c>
      <c r="D5" s="12">
        <f t="shared" si="1"/>
        <v>8.0645161290322578E-2</v>
      </c>
    </row>
    <row r="6" spans="1:4" x14ac:dyDescent="0.25">
      <c r="A6" s="13" t="s">
        <v>22</v>
      </c>
      <c r="B6" s="10">
        <f>[1]Sheet1!N7</f>
        <v>0</v>
      </c>
      <c r="C6" s="11">
        <f t="shared" si="0"/>
        <v>0</v>
      </c>
      <c r="D6" s="12">
        <f t="shared" si="1"/>
        <v>8.0645161290322578E-2</v>
      </c>
    </row>
    <row r="7" spans="1:4" x14ac:dyDescent="0.25">
      <c r="A7" s="13" t="s">
        <v>23</v>
      </c>
      <c r="B7" s="10">
        <f>[1]Sheet1!N8</f>
        <v>11</v>
      </c>
      <c r="C7" s="11">
        <f t="shared" si="0"/>
        <v>0.17741935483870969</v>
      </c>
      <c r="D7" s="12">
        <f t="shared" si="1"/>
        <v>0.25806451612903225</v>
      </c>
    </row>
    <row r="8" spans="1:4" x14ac:dyDescent="0.25">
      <c r="A8" s="13" t="s">
        <v>24</v>
      </c>
      <c r="B8" s="10">
        <f>[1]Sheet1!N9</f>
        <v>25</v>
      </c>
      <c r="C8" s="11">
        <f t="shared" si="0"/>
        <v>0.40322580645161288</v>
      </c>
      <c r="D8" s="12">
        <f t="shared" si="1"/>
        <v>0.66129032258064513</v>
      </c>
    </row>
    <row r="9" spans="1:4" x14ac:dyDescent="0.25">
      <c r="A9" s="13" t="s">
        <v>25</v>
      </c>
      <c r="B9" s="10">
        <v>10</v>
      </c>
      <c r="C9" s="11">
        <f t="shared" si="0"/>
        <v>0.16129032258064516</v>
      </c>
      <c r="D9" s="12">
        <f t="shared" si="1"/>
        <v>0.82258064516129026</v>
      </c>
    </row>
    <row r="10" spans="1:4" x14ac:dyDescent="0.25">
      <c r="A10" s="13" t="s">
        <v>26</v>
      </c>
      <c r="B10" s="10">
        <f>[1]Sheet1!N11</f>
        <v>5</v>
      </c>
      <c r="C10" s="11">
        <f t="shared" si="0"/>
        <v>8.0645161290322578E-2</v>
      </c>
      <c r="D10" s="12">
        <f t="shared" si="1"/>
        <v>0.90322580645161288</v>
      </c>
    </row>
    <row r="11" spans="1:4" x14ac:dyDescent="0.25">
      <c r="A11" s="13" t="s">
        <v>27</v>
      </c>
      <c r="B11" s="10">
        <f>[1]Sheet1!N12</f>
        <v>1</v>
      </c>
      <c r="C11" s="11">
        <f t="shared" si="0"/>
        <v>1.6129032258064516E-2</v>
      </c>
      <c r="D11" s="12">
        <f t="shared" si="1"/>
        <v>0.91935483870967738</v>
      </c>
    </row>
    <row r="12" spans="1:4" x14ac:dyDescent="0.25">
      <c r="A12" s="13" t="s">
        <v>28</v>
      </c>
      <c r="B12" s="10">
        <f>[1]Sheet1!N13</f>
        <v>1</v>
      </c>
      <c r="C12" s="11">
        <f t="shared" si="0"/>
        <v>1.6129032258064516E-2</v>
      </c>
      <c r="D12" s="12">
        <f t="shared" si="1"/>
        <v>0.93548387096774188</v>
      </c>
    </row>
    <row r="13" spans="1:4" x14ac:dyDescent="0.25">
      <c r="A13" s="13" t="s">
        <v>29</v>
      </c>
      <c r="B13" s="10">
        <f>[1]Sheet1!N14</f>
        <v>0</v>
      </c>
      <c r="C13" s="11">
        <f t="shared" si="0"/>
        <v>0</v>
      </c>
      <c r="D13" s="12">
        <f t="shared" si="1"/>
        <v>0.93548387096774188</v>
      </c>
    </row>
    <row r="14" spans="1:4" x14ac:dyDescent="0.25">
      <c r="A14" s="13" t="s">
        <v>30</v>
      </c>
      <c r="B14" s="10">
        <f>[1]Sheet1!N15</f>
        <v>0</v>
      </c>
      <c r="C14" s="11">
        <f t="shared" si="0"/>
        <v>0</v>
      </c>
      <c r="D14" s="12">
        <f t="shared" si="1"/>
        <v>0.93548387096774188</v>
      </c>
    </row>
    <row r="15" spans="1:4" x14ac:dyDescent="0.25">
      <c r="A15" s="13" t="s">
        <v>31</v>
      </c>
      <c r="B15" s="10">
        <f>[1]Sheet1!N16</f>
        <v>0</v>
      </c>
      <c r="C15" s="11">
        <f t="shared" si="0"/>
        <v>0</v>
      </c>
      <c r="D15" s="12">
        <f t="shared" si="1"/>
        <v>0.93548387096774188</v>
      </c>
    </row>
    <row r="16" spans="1:4" x14ac:dyDescent="0.25">
      <c r="A16" s="13" t="s">
        <v>32</v>
      </c>
      <c r="B16" s="10">
        <f>[1]Sheet1!N17</f>
        <v>1</v>
      </c>
      <c r="C16" s="11">
        <f t="shared" si="0"/>
        <v>1.6129032258064516E-2</v>
      </c>
      <c r="D16" s="12">
        <f t="shared" si="1"/>
        <v>0.95161290322580638</v>
      </c>
    </row>
    <row r="17" spans="1:4" x14ac:dyDescent="0.25">
      <c r="A17" s="13" t="s">
        <v>33</v>
      </c>
      <c r="B17" s="10">
        <f>[1]Sheet1!N18</f>
        <v>3</v>
      </c>
      <c r="C17" s="11">
        <f t="shared" si="0"/>
        <v>4.8387096774193547E-2</v>
      </c>
      <c r="D17" s="12">
        <f t="shared" si="1"/>
        <v>0.99999999999999989</v>
      </c>
    </row>
    <row r="18" spans="1:4" x14ac:dyDescent="0.25">
      <c r="A18" s="13" t="s">
        <v>17</v>
      </c>
      <c r="B18" s="10">
        <f>[1]Sheet1!N19</f>
        <v>0</v>
      </c>
      <c r="C18" s="11">
        <f t="shared" si="0"/>
        <v>0</v>
      </c>
      <c r="D18" s="12">
        <f t="shared" si="1"/>
        <v>0.99999999999999989</v>
      </c>
    </row>
    <row r="19" spans="1:4" x14ac:dyDescent="0.25">
      <c r="A19" t="s">
        <v>10</v>
      </c>
      <c r="B19">
        <f>SUM(B2:B18)</f>
        <v>62</v>
      </c>
      <c r="C19" s="12">
        <f>SUM(C2:C18)</f>
        <v>0.99999999999999989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workbookViewId="0">
      <selection activeCell="L23" sqref="L23"/>
    </sheetView>
  </sheetViews>
  <sheetFormatPr defaultRowHeight="15.75" x14ac:dyDescent="0.25"/>
  <cols>
    <col min="1" max="1" width="11" bestFit="1" customWidth="1"/>
    <col min="2" max="3" width="17.125" bestFit="1" customWidth="1"/>
    <col min="4" max="4" width="10.5" bestFit="1" customWidth="1"/>
    <col min="5" max="5" width="15.25" bestFit="1" customWidth="1"/>
  </cols>
  <sheetData>
    <row r="1" spans="1:5" x14ac:dyDescent="0.25">
      <c r="B1" t="s">
        <v>35</v>
      </c>
      <c r="C1" t="s">
        <v>36</v>
      </c>
      <c r="D1" t="s">
        <v>40</v>
      </c>
      <c r="E1" t="s">
        <v>41</v>
      </c>
    </row>
    <row r="2" spans="1:5" x14ac:dyDescent="0.25">
      <c r="A2" t="s">
        <v>37</v>
      </c>
      <c r="B2">
        <v>0</v>
      </c>
      <c r="C2">
        <v>0</v>
      </c>
      <c r="D2" s="14">
        <v>4008900</v>
      </c>
      <c r="E2" s="4">
        <f>D2/D4</f>
        <v>541.74324324324323</v>
      </c>
    </row>
    <row r="3" spans="1:5" x14ac:dyDescent="0.25">
      <c r="A3" t="s">
        <v>38</v>
      </c>
      <c r="B3">
        <v>4</v>
      </c>
      <c r="C3">
        <v>7</v>
      </c>
      <c r="D3" s="14">
        <v>82600</v>
      </c>
      <c r="E3" s="4">
        <f>D3/D4</f>
        <v>11.162162162162161</v>
      </c>
    </row>
    <row r="4" spans="1:5" x14ac:dyDescent="0.25">
      <c r="A4" t="s">
        <v>39</v>
      </c>
      <c r="B4">
        <v>50</v>
      </c>
      <c r="C4">
        <v>20</v>
      </c>
      <c r="D4" s="14">
        <v>7400</v>
      </c>
      <c r="E4">
        <v>1</v>
      </c>
    </row>
    <row r="6" spans="1:5" x14ac:dyDescent="0.25">
      <c r="A6" t="s">
        <v>42</v>
      </c>
      <c r="B6" s="4">
        <f>B4*E4+B3*E3+B2*E2</f>
        <v>94.648648648648646</v>
      </c>
      <c r="C6" s="4">
        <f>C4*E4+C3*E3+C2*E2</f>
        <v>98.13513513513513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D27" sqref="D27"/>
    </sheetView>
  </sheetViews>
  <sheetFormatPr defaultRowHeight="15.75" x14ac:dyDescent="0.25"/>
  <cols>
    <col min="4" max="4" width="26.75" bestFit="1" customWidth="1"/>
    <col min="7" max="7" width="9.625" bestFit="1" customWidth="1"/>
    <col min="10" max="10" width="12.125" bestFit="1" customWidth="1"/>
  </cols>
  <sheetData>
    <row r="1" spans="1:10" x14ac:dyDescent="0.25">
      <c r="A1" s="1"/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  <c r="I1" s="1" t="s">
        <v>50</v>
      </c>
      <c r="J1" s="1" t="s">
        <v>48</v>
      </c>
    </row>
    <row r="2" spans="1:10" x14ac:dyDescent="0.25">
      <c r="A2" t="s">
        <v>51</v>
      </c>
      <c r="B2" s="6">
        <v>10000</v>
      </c>
      <c r="C2" s="6">
        <v>1000</v>
      </c>
      <c r="D2" s="2">
        <f>EXP(-10.008+0.848*LN(B2)+0.448*LN(C2))</f>
        <v>2.4523408083946165</v>
      </c>
      <c r="E2" s="2">
        <f>D2*0.5</f>
        <v>1.2261704041973083</v>
      </c>
      <c r="F2" s="2">
        <f>D2-E2</f>
        <v>1.2261704041973083</v>
      </c>
      <c r="G2" s="15">
        <f>F2*0.2*158200+F2*0.8*7400</f>
        <v>46054.960381650897</v>
      </c>
      <c r="H2" s="16">
        <v>1</v>
      </c>
      <c r="I2">
        <v>1</v>
      </c>
      <c r="J2" s="17">
        <f>G2*I2</f>
        <v>46054.960381650897</v>
      </c>
    </row>
    <row r="3" spans="1:10" x14ac:dyDescent="0.25">
      <c r="A3" t="s">
        <v>52</v>
      </c>
      <c r="B3" s="6">
        <f>B2*1.02</f>
        <v>10200</v>
      </c>
      <c r="C3" s="6">
        <f>C2*1.02</f>
        <v>1020</v>
      </c>
      <c r="D3" s="2">
        <f t="shared" ref="D3:D6" si="0">EXP(-10.008+0.848*LN(B3)+0.448*LN(C3))</f>
        <v>2.5160927579683814</v>
      </c>
      <c r="E3" s="2">
        <f t="shared" ref="E3:E6" si="1">D3*0.5</f>
        <v>1.2580463789841907</v>
      </c>
      <c r="F3" s="2">
        <f t="shared" ref="F3:F6" si="2">D3-E3</f>
        <v>1.2580463789841907</v>
      </c>
      <c r="G3" s="15">
        <f t="shared" ref="G3:G6" si="3">F3*0.2*158200+F3*0.8*7400</f>
        <v>47252.221994646214</v>
      </c>
      <c r="H3" s="16">
        <v>2</v>
      </c>
      <c r="I3" s="3">
        <f>((1.02)^H3-1)/(0.02*1.04^H3)</f>
        <v>1.8676035502958575</v>
      </c>
      <c r="J3" s="17">
        <f t="shared" ref="J3:J6" si="4">G3*I3</f>
        <v>88248.417556569271</v>
      </c>
    </row>
    <row r="4" spans="1:10" x14ac:dyDescent="0.25">
      <c r="A4" t="s">
        <v>53</v>
      </c>
      <c r="B4" s="6">
        <f t="shared" ref="B4:B6" si="5">B3*1.02</f>
        <v>10404</v>
      </c>
      <c r="C4" s="6">
        <f t="shared" ref="C4:C6" si="6">C3*1.02</f>
        <v>1040.4000000000001</v>
      </c>
      <c r="D4" s="2">
        <f t="shared" si="0"/>
        <v>2.581502026565889</v>
      </c>
      <c r="E4" s="2">
        <f t="shared" si="1"/>
        <v>1.2907510132829445</v>
      </c>
      <c r="F4" s="2">
        <f t="shared" si="2"/>
        <v>1.2907510132829445</v>
      </c>
      <c r="G4" s="15">
        <f t="shared" si="3"/>
        <v>48480.60805890739</v>
      </c>
      <c r="H4" s="16">
        <v>3</v>
      </c>
      <c r="I4" s="3">
        <f t="shared" ref="I4:I6" si="7">((1.02)^H4-1)/(0.02*1.04^H4)</f>
        <v>2.7206844560764645</v>
      </c>
      <c r="J4" s="17">
        <f t="shared" si="4"/>
        <v>131900.43676700472</v>
      </c>
    </row>
    <row r="5" spans="1:10" x14ac:dyDescent="0.25">
      <c r="A5" t="s">
        <v>54</v>
      </c>
      <c r="B5" s="6">
        <f t="shared" si="5"/>
        <v>10612.08</v>
      </c>
      <c r="C5" s="6">
        <f t="shared" si="6"/>
        <v>1061.2080000000001</v>
      </c>
      <c r="D5" s="2">
        <f t="shared" si="0"/>
        <v>2.6486116984593071</v>
      </c>
      <c r="E5" s="2">
        <f t="shared" si="1"/>
        <v>1.3243058492296536</v>
      </c>
      <c r="F5" s="2">
        <f t="shared" si="2"/>
        <v>1.3243058492296536</v>
      </c>
      <c r="G5" s="15">
        <f t="shared" si="3"/>
        <v>49740.927697065788</v>
      </c>
      <c r="H5" s="16">
        <v>4</v>
      </c>
      <c r="I5" s="3">
        <f t="shared" si="7"/>
        <v>3.5231677921816447</v>
      </c>
      <c r="J5" s="17">
        <f t="shared" si="4"/>
        <v>175245.63441553808</v>
      </c>
    </row>
    <row r="6" spans="1:10" x14ac:dyDescent="0.25">
      <c r="A6" t="s">
        <v>55</v>
      </c>
      <c r="B6" s="6">
        <f t="shared" si="5"/>
        <v>10824.321599999999</v>
      </c>
      <c r="C6" s="6">
        <f t="shared" si="6"/>
        <v>1082.4321600000001</v>
      </c>
      <c r="D6" s="2">
        <f t="shared" si="0"/>
        <v>2.717465977955313</v>
      </c>
      <c r="E6" s="2">
        <f t="shared" si="1"/>
        <v>1.3587329889776565</v>
      </c>
      <c r="F6" s="2">
        <f t="shared" si="2"/>
        <v>1.3587329889776565</v>
      </c>
      <c r="G6" s="15">
        <f t="shared" si="3"/>
        <v>51034.011066000778</v>
      </c>
      <c r="H6" s="16">
        <v>5</v>
      </c>
      <c r="I6" s="3">
        <f t="shared" si="7"/>
        <v>4.2773416721682738</v>
      </c>
      <c r="J6" s="17">
        <f t="shared" si="4"/>
        <v>218289.90223050196</v>
      </c>
    </row>
    <row r="7" spans="1:10" x14ac:dyDescent="0.25">
      <c r="J7" s="18">
        <f>SUM(J2:J6)</f>
        <v>659739.35135126498</v>
      </c>
    </row>
  </sheetData>
  <pageMargins left="0.7" right="0.7" top="0.75" bottom="0.7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Problem 1</vt:lpstr>
      <vt:lpstr>Problem 2</vt:lpstr>
      <vt:lpstr>Problem 3</vt:lpstr>
      <vt:lpstr>Problem 4</vt:lpstr>
    </vt:vector>
  </TitlesOfParts>
  <Company>Indiana University-Purdue University Fort Wayne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Promothes Saha</dc:creator>
  <cp:lastModifiedBy>Promothes Saha</cp:lastModifiedBy>
  <cp:lastPrinted>2018-10-01T12:32:53Z</cp:lastPrinted>
  <dcterms:created xsi:type="dcterms:W3CDTF">2018-09-25T15:17:17Z</dcterms:created>
  <dcterms:modified xsi:type="dcterms:W3CDTF">2018-10-02T20:02:37Z</dcterms:modified>
</cp:coreProperties>
</file>